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\Google Drive (ron.gallagher@smartproperty.zone)\Projects Published\Cedar Wholesale Projects\Warwick Townhouses\"/>
    </mc:Choice>
  </mc:AlternateContent>
  <xr:revisionPtr revIDLastSave="0" documentId="13_ncr:1_{D06166CB-B3BD-42AF-AB86-EC0B83D1BF69}" xr6:coauthVersionLast="36" xr6:coauthVersionMax="36" xr10:uidLastSave="{00000000-0000-0000-0000-000000000000}"/>
  <bookViews>
    <workbookView xWindow="0" yWindow="0" windowWidth="19200" windowHeight="6940" xr2:uid="{CBB172B3-A84B-44F6-A4D7-0E525B7F8233}"/>
  </bookViews>
  <sheets>
    <sheet name="Sheet1" sheetId="1" r:id="rId1"/>
    <sheet name="Feasibility" sheetId="2" r:id="rId2"/>
    <sheet name="Cashflow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47" i="1" s="1"/>
  <c r="E8" i="1" l="1"/>
  <c r="F20" i="1" l="1"/>
  <c r="D17" i="1"/>
  <c r="F17" i="1"/>
  <c r="F15" i="1" l="1"/>
  <c r="E15" i="1"/>
  <c r="E17" i="1"/>
  <c r="R3" i="3"/>
  <c r="R25" i="3" s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B26" i="3"/>
  <c r="C26" i="3"/>
  <c r="D26" i="3"/>
  <c r="E26" i="3" s="1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E9" i="2"/>
  <c r="E41" i="2" s="1"/>
  <c r="E44" i="2" s="1"/>
  <c r="E45" i="2" s="1"/>
  <c r="F9" i="2"/>
  <c r="E14" i="2"/>
  <c r="F14" i="2"/>
  <c r="E39" i="2"/>
  <c r="F39" i="2"/>
  <c r="F41" i="2" s="1"/>
  <c r="D7" i="1" l="1"/>
  <c r="L12" i="1" l="1"/>
  <c r="F6" i="1" s="1"/>
  <c r="L14" i="1" l="1"/>
  <c r="L15" i="1" l="1"/>
  <c r="F18" i="1"/>
  <c r="F19" i="1" l="1"/>
  <c r="E22" i="1" l="1"/>
  <c r="H22" i="1" s="1"/>
  <c r="E10" i="1" l="1"/>
  <c r="E24" i="1" s="1"/>
  <c r="E25" i="1" s="1"/>
  <c r="F10" i="1"/>
  <c r="H10" i="1" s="1"/>
  <c r="G10" i="1" l="1"/>
  <c r="F22" i="1" l="1"/>
  <c r="G22" i="1" s="1"/>
  <c r="H23" i="1"/>
  <c r="K19" i="1" s="1"/>
  <c r="F24" i="1" l="1"/>
  <c r="F25" i="1" s="1"/>
  <c r="G24" i="1"/>
  <c r="K20" i="1" l="1"/>
</calcChain>
</file>

<file path=xl/sharedStrings.xml><?xml version="1.0" encoding="utf-8"?>
<sst xmlns="http://schemas.openxmlformats.org/spreadsheetml/2006/main" count="147" uniqueCount="106">
  <si>
    <t>Land + SD</t>
  </si>
  <si>
    <t>Project Time</t>
  </si>
  <si>
    <t>Equity Investors</t>
  </si>
  <si>
    <t>Interest</t>
  </si>
  <si>
    <t>Construction</t>
  </si>
  <si>
    <t>Year 1</t>
  </si>
  <si>
    <t>Total</t>
  </si>
  <si>
    <t>Management Fee</t>
  </si>
  <si>
    <t>Cash In</t>
  </si>
  <si>
    <t xml:space="preserve">Debt </t>
  </si>
  <si>
    <t>LVR</t>
  </si>
  <si>
    <t>Total Out</t>
  </si>
  <si>
    <t>Cash Out</t>
  </si>
  <si>
    <t>Balance</t>
  </si>
  <si>
    <t>Total In</t>
  </si>
  <si>
    <t>Net</t>
  </si>
  <si>
    <t>Debt Repaid</t>
  </si>
  <si>
    <t>Equity Repaid</t>
  </si>
  <si>
    <t>P&amp;L</t>
  </si>
  <si>
    <t>Yrs</t>
  </si>
  <si>
    <t>Debt Interest Rate</t>
  </si>
  <si>
    <t>Variables</t>
  </si>
  <si>
    <t>Equity Investors Return</t>
  </si>
  <si>
    <t>P.A.</t>
  </si>
  <si>
    <t>Financials - Estimates</t>
  </si>
  <si>
    <t>Cash Flow</t>
  </si>
  <si>
    <t xml:space="preserve">Year 2 </t>
  </si>
  <si>
    <t>(6 months)</t>
  </si>
  <si>
    <t>Warwick Townhouses</t>
  </si>
  <si>
    <t>GST</t>
  </si>
  <si>
    <t xml:space="preserve">Estimated Sale Price </t>
  </si>
  <si>
    <t>Average per Townhouse</t>
  </si>
  <si>
    <t>Number of Townhouses</t>
  </si>
  <si>
    <t>Total Gross Sales</t>
  </si>
  <si>
    <t>Total Commission</t>
  </si>
  <si>
    <t>Net Sales Proceeds</t>
  </si>
  <si>
    <t>NET PROFIT %</t>
  </si>
  <si>
    <t>NET PROFIT $</t>
  </si>
  <si>
    <t>NET REVENUE</t>
  </si>
  <si>
    <t>PROJECT + ACQUISITION COSTS</t>
  </si>
  <si>
    <t>Subtotal:</t>
  </si>
  <si>
    <t xml:space="preserve">GST </t>
  </si>
  <si>
    <t>Build Cost</t>
  </si>
  <si>
    <t>Demolition</t>
  </si>
  <si>
    <t>CONSTRUCTION</t>
  </si>
  <si>
    <t>Settlement Agent</t>
  </si>
  <si>
    <t>Project Management</t>
  </si>
  <si>
    <t>Property Valuer</t>
  </si>
  <si>
    <t>Marketing/Commission</t>
  </si>
  <si>
    <t>Legal</t>
  </si>
  <si>
    <t>Accounting</t>
  </si>
  <si>
    <t>Administrative</t>
  </si>
  <si>
    <t>Planner</t>
  </si>
  <si>
    <t>Design</t>
  </si>
  <si>
    <t>Surveyor</t>
  </si>
  <si>
    <t>Consultants</t>
  </si>
  <si>
    <t>Telstra</t>
  </si>
  <si>
    <t>Western Power</t>
  </si>
  <si>
    <t>Water Corp/Headworks</t>
  </si>
  <si>
    <t>Services</t>
  </si>
  <si>
    <t>Council Art Contribution</t>
  </si>
  <si>
    <t>Land Tax</t>
  </si>
  <si>
    <t>Council Fees &amp; Rates</t>
  </si>
  <si>
    <t>Council/Govt Charges</t>
  </si>
  <si>
    <t>DESIGN, PLANNING, CONSULTING &amp; CONSTRUCTION</t>
  </si>
  <si>
    <t>Interest (Additional equity)</t>
  </si>
  <si>
    <t>Interest (land and build)</t>
  </si>
  <si>
    <t>Finance Costs</t>
  </si>
  <si>
    <t>Finance</t>
  </si>
  <si>
    <t>Other</t>
  </si>
  <si>
    <t>Other Closing Costs</t>
  </si>
  <si>
    <t>Stamp Duty</t>
  </si>
  <si>
    <t>Purchase Price</t>
  </si>
  <si>
    <t>SITE ACQUISITION</t>
  </si>
  <si>
    <t>CASH REQ'D</t>
  </si>
  <si>
    <t>Subtotals</t>
  </si>
  <si>
    <t># UNITS:</t>
  </si>
  <si>
    <t>FEASIBILITY ANALYSIS: 47  Ellersdale Avenue, WARWICK</t>
  </si>
  <si>
    <t>Cummulative Total</t>
  </si>
  <si>
    <t>Monthly Totals</t>
  </si>
  <si>
    <t>Build</t>
  </si>
  <si>
    <t>Settlement</t>
  </si>
  <si>
    <t>Valuer</t>
  </si>
  <si>
    <t>Marketing &amp; Commissions</t>
  </si>
  <si>
    <t>Water Corp</t>
  </si>
  <si>
    <t>Council</t>
  </si>
  <si>
    <t>Land</t>
  </si>
  <si>
    <t>TOTALS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</si>
  <si>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</si>
  <si>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</si>
  <si>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</si>
  <si>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</si>
  <si>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</si>
  <si>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</si>
  <si>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</si>
  <si>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</si>
  <si>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</si>
  <si>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</si>
  <si>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</si>
  <si>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</si>
  <si>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CASH FLOW ESTIMATES</t>
  </si>
  <si>
    <t>Gross Sale Proceeds</t>
  </si>
  <si>
    <t>Sales &amp; Marketing</t>
  </si>
  <si>
    <t>Loan Fee</t>
  </si>
  <si>
    <t>Other Costs (see below)</t>
  </si>
  <si>
    <t>Project Syndicate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</si>
</sst>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indexed="64"/>
      </bottom>
      <diagonal/>
    </border>
    <border>
      <left style="thin">
        <color theme="2" tint="-9.9948118533890809E-2"/>
      </left>
      <right/>
      <top/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</cellStyleXfs>
  <cellXfs count="126">
    <xf numFmtId="0" fontId="0" fillId="0" borderId="0" xfId="0"/>
    <xf numFmtId="164" fontId="0" fillId="0" borderId="0" xfId="0" applyNumberFormat="1"/>
    <xf numFmtId="0" fontId="0" fillId="2" borderId="0" xfId="0" applyFill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1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6" xfId="0" applyBorder="1"/>
    <xf numFmtId="0" fontId="0" fillId="0" borderId="8" xfId="0" applyBorder="1"/>
    <xf numFmtId="0" fontId="2" fillId="0" borderId="3" xfId="0" applyFont="1" applyBorder="1"/>
    <xf numFmtId="43" fontId="0" fillId="0" borderId="0" xfId="0" applyNumberFormat="1" applyBorder="1"/>
    <xf numFmtId="0" fontId="2" fillId="0" borderId="6" xfId="0" applyFont="1" applyBorder="1"/>
    <xf numFmtId="0" fontId="0" fillId="0" borderId="7" xfId="0" applyBorder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164" fontId="0" fillId="0" borderId="5" xfId="1" applyNumberFormat="1" applyFont="1" applyBorder="1"/>
    <xf numFmtId="164" fontId="2" fillId="2" borderId="8" xfId="0" applyNumberFormat="1" applyFont="1" applyFill="1" applyBorder="1"/>
    <xf numFmtId="0" fontId="0" fillId="0" borderId="0" xfId="0" applyFill="1"/>
    <xf numFmtId="0" fontId="2" fillId="0" borderId="0" xfId="0" applyFont="1" applyFill="1"/>
    <xf numFmtId="0" fontId="2" fillId="0" borderId="0" xfId="0" applyFont="1" applyBorder="1"/>
    <xf numFmtId="0" fontId="2" fillId="2" borderId="0" xfId="0" applyFont="1" applyFill="1"/>
    <xf numFmtId="0" fontId="2" fillId="3" borderId="0" xfId="0" applyFont="1" applyFill="1"/>
    <xf numFmtId="17" fontId="0" fillId="2" borderId="0" xfId="0" applyNumberFormat="1" applyFill="1"/>
    <xf numFmtId="0" fontId="2" fillId="0" borderId="4" xfId="0" applyFont="1" applyBorder="1"/>
    <xf numFmtId="164" fontId="0" fillId="0" borderId="0" xfId="0" applyNumberFormat="1" applyBorder="1"/>
    <xf numFmtId="164" fontId="0" fillId="3" borderId="0" xfId="1" applyNumberFormat="1" applyFont="1" applyFill="1" applyBorder="1"/>
    <xf numFmtId="9" fontId="0" fillId="3" borderId="0" xfId="0" applyNumberFormat="1" applyFill="1" applyBorder="1"/>
    <xf numFmtId="164" fontId="2" fillId="0" borderId="0" xfId="1" applyNumberFormat="1" applyFont="1" applyBorder="1"/>
    <xf numFmtId="164" fontId="0" fillId="0" borderId="0" xfId="1" applyNumberFormat="1" applyFont="1" applyFill="1" applyBorder="1"/>
    <xf numFmtId="164" fontId="2" fillId="0" borderId="0" xfId="0" applyNumberFormat="1" applyFont="1" applyBorder="1"/>
    <xf numFmtId="164" fontId="2" fillId="2" borderId="5" xfId="0" applyNumberFormat="1" applyFont="1" applyFill="1" applyBorder="1"/>
    <xf numFmtId="164" fontId="2" fillId="0" borderId="7" xfId="0" applyNumberFormat="1" applyFont="1" applyBorder="1"/>
    <xf numFmtId="164" fontId="2" fillId="0" borderId="5" xfId="0" applyNumberFormat="1" applyFont="1" applyBorder="1"/>
    <xf numFmtId="0" fontId="0" fillId="0" borderId="10" xfId="0" applyBorder="1"/>
    <xf numFmtId="0" fontId="0" fillId="0" borderId="11" xfId="0" applyFill="1" applyBorder="1"/>
    <xf numFmtId="0" fontId="3" fillId="0" borderId="11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9" xfId="0" applyFont="1" applyBorder="1"/>
    <xf numFmtId="164" fontId="2" fillId="0" borderId="7" xfId="1" applyNumberFormat="1" applyFont="1" applyBorder="1"/>
    <xf numFmtId="0" fontId="0" fillId="0" borderId="4" xfId="0" applyFill="1" applyBorder="1"/>
    <xf numFmtId="10" fontId="0" fillId="0" borderId="5" xfId="0" applyNumberFormat="1" applyBorder="1"/>
    <xf numFmtId="166" fontId="0" fillId="0" borderId="5" xfId="2" applyNumberFormat="1" applyFont="1" applyBorder="1"/>
    <xf numFmtId="166" fontId="0" fillId="0" borderId="8" xfId="2" applyNumberFormat="1" applyFont="1" applyBorder="1"/>
    <xf numFmtId="0" fontId="5" fillId="0" borderId="0" xfId="0" applyFont="1"/>
    <xf numFmtId="0" fontId="5" fillId="0" borderId="0" xfId="0" applyFont="1" applyBorder="1"/>
    <xf numFmtId="164" fontId="2" fillId="2" borderId="7" xfId="0" applyNumberFormat="1" applyFont="1" applyFill="1" applyBorder="1"/>
    <xf numFmtId="166" fontId="0" fillId="0" borderId="7" xfId="0" applyNumberFormat="1" applyFill="1" applyBorder="1"/>
    <xf numFmtId="0" fontId="6" fillId="0" borderId="0" xfId="3" applyFill="1"/>
    <xf numFmtId="168" fontId="0" fillId="0" borderId="0" xfId="4" applyNumberFormat="1" applyFont="1" applyFill="1"/>
    <xf numFmtId="10" fontId="0" fillId="0" borderId="0" xfId="5" applyNumberFormat="1" applyFont="1" applyFill="1"/>
    <xf numFmtId="10" fontId="7" fillId="4" borderId="13" xfId="5" applyNumberFormat="1" applyFont="1" applyFill="1" applyBorder="1"/>
    <xf numFmtId="168" fontId="7" fillId="4" borderId="14" xfId="4" applyNumberFormat="1" applyFont="1" applyFill="1" applyBorder="1"/>
    <xf numFmtId="168" fontId="7" fillId="4" borderId="15" xfId="4" applyNumberFormat="1" applyFont="1" applyFill="1" applyBorder="1"/>
    <xf numFmtId="0" fontId="6" fillId="0" borderId="16" xfId="3" applyFill="1" applyBorder="1"/>
    <xf numFmtId="168" fontId="0" fillId="0" borderId="16" xfId="4" applyNumberFormat="1" applyFont="1" applyFill="1" applyBorder="1"/>
    <xf numFmtId="0" fontId="7" fillId="0" borderId="16" xfId="3" applyFont="1" applyFill="1" applyBorder="1"/>
    <xf numFmtId="168" fontId="7" fillId="5" borderId="17" xfId="4" applyNumberFormat="1" applyFont="1" applyFill="1" applyBorder="1"/>
    <xf numFmtId="44" fontId="7" fillId="6" borderId="17" xfId="4" applyNumberFormat="1" applyFont="1" applyFill="1" applyBorder="1"/>
    <xf numFmtId="168" fontId="0" fillId="0" borderId="14" xfId="4" applyNumberFormat="1" applyFont="1" applyFill="1" applyBorder="1"/>
    <xf numFmtId="0" fontId="6" fillId="0" borderId="14" xfId="3" applyFill="1" applyBorder="1"/>
    <xf numFmtId="0" fontId="7" fillId="0" borderId="14" xfId="3" applyFont="1" applyFill="1" applyBorder="1"/>
    <xf numFmtId="44" fontId="6" fillId="0" borderId="14" xfId="3" applyNumberFormat="1" applyFill="1" applyBorder="1"/>
    <xf numFmtId="44" fontId="6" fillId="0" borderId="18" xfId="3" applyNumberFormat="1" applyFill="1" applyBorder="1"/>
    <xf numFmtId="168" fontId="0" fillId="0" borderId="18" xfId="4" applyNumberFormat="1" applyFont="1" applyFill="1" applyBorder="1"/>
    <xf numFmtId="0" fontId="6" fillId="0" borderId="18" xfId="3" applyFill="1" applyBorder="1"/>
    <xf numFmtId="0" fontId="7" fillId="0" borderId="18" xfId="3" applyFont="1" applyFill="1" applyBorder="1"/>
    <xf numFmtId="165" fontId="7" fillId="7" borderId="17" xfId="4" applyNumberFormat="1" applyFont="1" applyFill="1" applyBorder="1"/>
    <xf numFmtId="0" fontId="6" fillId="0" borderId="19" xfId="3" applyFill="1" applyBorder="1"/>
    <xf numFmtId="168" fontId="0" fillId="0" borderId="19" xfId="4" applyNumberFormat="1" applyFont="1" applyFill="1" applyBorder="1"/>
    <xf numFmtId="0" fontId="7" fillId="0" borderId="19" xfId="3" applyFont="1" applyFill="1" applyBorder="1"/>
    <xf numFmtId="168" fontId="7" fillId="7" borderId="17" xfId="4" applyNumberFormat="1" applyFont="1" applyFill="1" applyBorder="1"/>
    <xf numFmtId="0" fontId="7" fillId="7" borderId="17" xfId="3" applyFont="1" applyFill="1" applyBorder="1"/>
    <xf numFmtId="0" fontId="7" fillId="0" borderId="14" xfId="3" applyFont="1" applyFill="1" applyBorder="1" applyAlignment="1">
      <alignment horizontal="center"/>
    </xf>
    <xf numFmtId="168" fontId="7" fillId="0" borderId="14" xfId="4" applyNumberFormat="1" applyFont="1" applyFill="1" applyBorder="1"/>
    <xf numFmtId="0" fontId="7" fillId="0" borderId="18" xfId="3" applyFont="1" applyFill="1" applyBorder="1" applyAlignment="1">
      <alignment horizontal="center"/>
    </xf>
    <xf numFmtId="168" fontId="7" fillId="0" borderId="18" xfId="4" applyNumberFormat="1" applyFont="1" applyFill="1" applyBorder="1"/>
    <xf numFmtId="0" fontId="7" fillId="0" borderId="20" xfId="3" applyFont="1" applyFill="1" applyBorder="1"/>
    <xf numFmtId="1" fontId="3" fillId="0" borderId="20" xfId="4" applyNumberFormat="1" applyFont="1" applyFill="1" applyBorder="1" applyAlignment="1">
      <alignment horizontal="center"/>
    </xf>
    <xf numFmtId="0" fontId="6" fillId="0" borderId="0" xfId="3"/>
    <xf numFmtId="0" fontId="9" fillId="7" borderId="18" xfId="3" applyFont="1" applyFill="1" applyBorder="1"/>
    <xf numFmtId="169" fontId="10" fillId="7" borderId="18" xfId="3" applyNumberFormat="1" applyFont="1" applyFill="1" applyBorder="1"/>
    <xf numFmtId="169" fontId="9" fillId="7" borderId="18" xfId="3" applyNumberFormat="1" applyFont="1" applyFill="1" applyBorder="1"/>
    <xf numFmtId="0" fontId="10" fillId="7" borderId="18" xfId="3" applyFont="1" applyFill="1" applyBorder="1" applyAlignment="1">
      <alignment horizontal="right" vertical="top"/>
    </xf>
    <xf numFmtId="169" fontId="10" fillId="7" borderId="22" xfId="3" applyNumberFormat="1" applyFont="1" applyFill="1" applyBorder="1"/>
    <xf numFmtId="169" fontId="9" fillId="7" borderId="22" xfId="3" applyNumberFormat="1" applyFont="1" applyFill="1" applyBorder="1"/>
    <xf numFmtId="0" fontId="10" fillId="7" borderId="22" xfId="3" applyFont="1" applyFill="1" applyBorder="1" applyAlignment="1">
      <alignment horizontal="right"/>
    </xf>
    <xf numFmtId="169" fontId="9" fillId="7" borderId="19" xfId="6" applyNumberFormat="1" applyFont="1" applyFill="1" applyBorder="1"/>
    <xf numFmtId="0" fontId="10" fillId="7" borderId="19" xfId="3" applyFont="1" applyFill="1" applyBorder="1"/>
    <xf numFmtId="169" fontId="9" fillId="7" borderId="14" xfId="6" applyNumberFormat="1" applyFont="1" applyFill="1" applyBorder="1"/>
    <xf numFmtId="0" fontId="10" fillId="7" borderId="14" xfId="3" applyFont="1" applyFill="1" applyBorder="1"/>
    <xf numFmtId="0" fontId="10" fillId="8" borderId="14" xfId="3" applyFont="1" applyFill="1" applyBorder="1"/>
    <xf numFmtId="164" fontId="11" fillId="0" borderId="0" xfId="1" applyNumberFormat="1" applyFont="1" applyFill="1" applyBorder="1"/>
    <xf numFmtId="164" fontId="11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9" fontId="0" fillId="0" borderId="0" xfId="0" applyNumberFormat="1" applyFill="1" applyBorder="1"/>
    <xf numFmtId="164" fontId="2" fillId="0" borderId="0" xfId="0" applyNumberFormat="1" applyFont="1" applyFill="1" applyBorder="1"/>
    <xf numFmtId="0" fontId="2" fillId="0" borderId="24" xfId="3" applyFont="1" applyFill="1" applyBorder="1"/>
    <xf numFmtId="0" fontId="1" fillId="0" borderId="3" xfId="0" applyFont="1" applyBorder="1"/>
    <xf numFmtId="0" fontId="0" fillId="0" borderId="25" xfId="3" applyFont="1" applyFill="1" applyBorder="1"/>
    <xf numFmtId="164" fontId="1" fillId="0" borderId="5" xfId="1" applyNumberFormat="1" applyFont="1" applyBorder="1"/>
    <xf numFmtId="0" fontId="2" fillId="0" borderId="25" xfId="3" applyFont="1" applyFill="1" applyBorder="1"/>
    <xf numFmtId="168" fontId="1" fillId="0" borderId="26" xfId="4" applyNumberFormat="1" applyFont="1" applyFill="1" applyBorder="1"/>
    <xf numFmtId="0" fontId="1" fillId="0" borderId="25" xfId="3" applyFont="1" applyFill="1" applyBorder="1"/>
    <xf numFmtId="164" fontId="1" fillId="0" borderId="26" xfId="1" applyNumberFormat="1" applyFont="1" applyFill="1" applyBorder="1"/>
    <xf numFmtId="0" fontId="1" fillId="0" borderId="6" xfId="0" applyFont="1" applyBorder="1"/>
    <xf numFmtId="164" fontId="2" fillId="0" borderId="8" xfId="1" applyNumberFormat="1" applyFont="1" applyBorder="1"/>
    <xf numFmtId="164" fontId="0" fillId="0" borderId="0" xfId="0" applyNumberFormat="1" applyBorder="1" applyAlignment="1">
      <alignment horizontal="center"/>
    </xf>
    <xf numFmtId="43" fontId="2" fillId="0" borderId="0" xfId="0" applyNumberFormat="1" applyFont="1" applyBorder="1"/>
    <xf numFmtId="0" fontId="8" fillId="4" borderId="21" xfId="3" applyFont="1" applyFill="1" applyBorder="1" applyAlignment="1">
      <alignment horizontal="center"/>
    </xf>
    <xf numFmtId="0" fontId="8" fillId="4" borderId="7" xfId="3" applyFont="1" applyFill="1" applyBorder="1" applyAlignment="1">
      <alignment horizontal="center"/>
    </xf>
    <xf numFmtId="0" fontId="3" fillId="0" borderId="20" xfId="3" applyFont="1" applyFill="1" applyBorder="1" applyAlignment="1">
      <alignment horizontal="right"/>
    </xf>
    <xf numFmtId="0" fontId="7" fillId="4" borderId="15" xfId="3" applyFont="1" applyFill="1" applyBorder="1" applyAlignment="1">
      <alignment horizontal="center"/>
    </xf>
    <xf numFmtId="0" fontId="7" fillId="4" borderId="14" xfId="3" applyFont="1" applyFill="1" applyBorder="1" applyAlignment="1">
      <alignment horizontal="center"/>
    </xf>
    <xf numFmtId="0" fontId="7" fillId="4" borderId="13" xfId="3" applyFont="1" applyFill="1" applyBorder="1" applyAlignment="1">
      <alignment horizontal="center"/>
    </xf>
    <xf numFmtId="0" fontId="7" fillId="7" borderId="17" xfId="3" applyFont="1" applyFill="1" applyBorder="1" applyAlignment="1">
      <alignment horizontal="right"/>
    </xf>
    <xf numFmtId="0" fontId="7" fillId="6" borderId="17" xfId="3" applyFont="1" applyFill="1" applyBorder="1" applyAlignment="1">
      <alignment horizontal="right"/>
    </xf>
    <xf numFmtId="0" fontId="7" fillId="5" borderId="17" xfId="3" applyFont="1" applyFill="1" applyBorder="1" applyAlignment="1">
      <alignment horizontal="center"/>
    </xf>
    <xf numFmtId="0" fontId="3" fillId="7" borderId="23" xfId="3" applyFont="1" applyFill="1" applyBorder="1" applyAlignment="1">
      <alignment horizontal="center"/>
    </xf>
  </cellXfs>
  <cellStyles count="7">
    <cellStyle name="Comma" xfId="1" builtinId="3"/>
    <cellStyle name="Comma 2" xfId="6" xr:uid="{1A10BDD4-1EEA-45FE-B0CB-96A361A1D4B7}"/>
    <cellStyle name="Currency 2" xfId="4" xr:uid="{B90F4386-F0C6-4A7A-9FF9-81450F5C4A48}"/>
    <cellStyle name="Normal" xfId="0" builtinId="0"/>
    <cellStyle name="Normal 2" xfId="3" xr:uid="{DA47510D-40F1-422D-8E21-AD1E1BAB54C4}"/>
    <cellStyle name="Percent" xfId="2" builtinId="5"/>
    <cellStyle name="Percent 2" xfId="5" xr:uid="{5B81EA06-7D67-4F29-AE60-3C5594FFB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</xdr:colOff>
      <xdr:row>1</xdr:row>
      <xdr:rowOff>8</xdr:rowOff>
    </xdr:from>
    <xdr:to>
      <xdr:col>12</xdr:col>
      <xdr:colOff>169907</xdr:colOff>
      <xdr:row>4</xdr:row>
      <xdr:rowOff>172630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56CFB2-87EF-4F1B-A5A7-C6CEFDFD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0755" y="184158"/>
          <a:ext cx="2220952" cy="7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BF18-5742-4145-9AF8-EA310E6195E8}">
  <dimension ref="A1:M53"/>
  <sheetViews>
    <sheetView tabSelected="1" workbookViewId="0">
      <selection activeCell="F1" sqref="F1"/>
    </sheetView>
  </sheetViews>
  <sheetFormatPr defaultRowHeight="14.5" x14ac:dyDescent="0.35"/>
  <cols>
    <col min="2" max="2" width="15.54296875" customWidth="1"/>
    <col min="3" max="3" width="4.90625" customWidth="1"/>
    <col min="4" max="4" width="16.26953125" customWidth="1"/>
    <col min="5" max="5" width="15.1796875" customWidth="1"/>
    <col min="6" max="6" width="12.81640625" customWidth="1"/>
    <col min="7" max="7" width="11.90625" customWidth="1"/>
    <col min="8" max="8" width="11" customWidth="1"/>
    <col min="9" max="9" width="3.81640625" customWidth="1"/>
    <col min="10" max="10" width="21.26953125" bestFit="1" customWidth="1"/>
    <col min="11" max="11" width="15.453125" customWidth="1"/>
    <col min="12" max="12" width="13.90625" customWidth="1"/>
    <col min="13" max="13" width="10.26953125" customWidth="1"/>
    <col min="14" max="14" width="10.6328125" customWidth="1"/>
    <col min="16" max="16" width="10.1796875" bestFit="1" customWidth="1"/>
    <col min="17" max="18" width="10" bestFit="1" customWidth="1"/>
  </cols>
  <sheetData>
    <row r="1" spans="2:13" x14ac:dyDescent="0.35">
      <c r="B1" s="23"/>
      <c r="C1" s="26" t="s">
        <v>28</v>
      </c>
      <c r="D1" s="26"/>
      <c r="E1" s="28">
        <v>43344</v>
      </c>
      <c r="F1" s="2" t="s">
        <v>105</v>
      </c>
      <c r="G1" s="2"/>
      <c r="J1" s="27" t="s">
        <v>21</v>
      </c>
    </row>
    <row r="2" spans="2:13" ht="15" thickBot="1" x14ac:dyDescent="0.4">
      <c r="C2" s="2" t="s">
        <v>24</v>
      </c>
      <c r="D2" s="2"/>
    </row>
    <row r="3" spans="2:13" ht="19" thickBot="1" x14ac:dyDescent="0.5">
      <c r="B3" s="39"/>
      <c r="C3" s="40"/>
      <c r="D3" s="40"/>
      <c r="E3" s="41" t="s">
        <v>25</v>
      </c>
      <c r="F3" s="42"/>
      <c r="G3" s="43"/>
      <c r="H3" s="44" t="s">
        <v>18</v>
      </c>
    </row>
    <row r="4" spans="2:13" x14ac:dyDescent="0.35">
      <c r="B4" s="19"/>
      <c r="C4" s="20"/>
      <c r="D4" s="20"/>
      <c r="E4" s="4" t="s">
        <v>5</v>
      </c>
      <c r="F4" s="4" t="s">
        <v>26</v>
      </c>
      <c r="G4" s="14" t="s">
        <v>6</v>
      </c>
      <c r="H4" s="5"/>
    </row>
    <row r="5" spans="2:13" ht="15" thickBot="1" x14ac:dyDescent="0.4">
      <c r="B5" s="29" t="s">
        <v>8</v>
      </c>
      <c r="C5" s="7"/>
      <c r="D5" s="7"/>
      <c r="E5" s="7"/>
      <c r="F5" s="25" t="s">
        <v>27</v>
      </c>
      <c r="G5" s="8"/>
      <c r="H5" s="8"/>
    </row>
    <row r="6" spans="2:13" x14ac:dyDescent="0.35">
      <c r="B6" s="6" t="s">
        <v>101</v>
      </c>
      <c r="C6" s="7"/>
      <c r="D6" s="7"/>
      <c r="E6" s="7"/>
      <c r="F6" s="9">
        <f>L12</f>
        <v>2600000</v>
      </c>
      <c r="G6" s="8"/>
      <c r="H6" s="8"/>
      <c r="J6" s="19" t="s">
        <v>1</v>
      </c>
      <c r="K6" s="20">
        <v>1.5</v>
      </c>
      <c r="L6" s="5" t="s">
        <v>19</v>
      </c>
    </row>
    <row r="7" spans="2:13" ht="15" thickBot="1" x14ac:dyDescent="0.4">
      <c r="B7" s="6" t="s">
        <v>2</v>
      </c>
      <c r="C7" s="7"/>
      <c r="D7" s="9">
        <f>((E13-24000)+E14)*D8</f>
        <v>1267000</v>
      </c>
      <c r="E7" s="31">
        <v>850000</v>
      </c>
      <c r="F7" s="7"/>
      <c r="G7" s="8"/>
      <c r="H7" s="8"/>
      <c r="J7" s="12" t="s">
        <v>20</v>
      </c>
      <c r="K7" s="53">
        <v>7.6999999999999999E-2</v>
      </c>
      <c r="L7" s="13"/>
    </row>
    <row r="8" spans="2:13" ht="15" thickBot="1" x14ac:dyDescent="0.4">
      <c r="B8" s="6" t="s">
        <v>9</v>
      </c>
      <c r="C8" s="7" t="s">
        <v>10</v>
      </c>
      <c r="D8" s="32">
        <v>0.7</v>
      </c>
      <c r="E8" s="1">
        <f>D8*(D13+E14)</f>
        <v>1267000</v>
      </c>
      <c r="F8" s="7"/>
      <c r="G8" s="8"/>
      <c r="H8" s="8"/>
      <c r="I8" s="29"/>
    </row>
    <row r="9" spans="2:13" x14ac:dyDescent="0.35">
      <c r="B9" s="6"/>
      <c r="C9" s="7"/>
      <c r="D9" s="7"/>
      <c r="E9" s="9"/>
      <c r="F9" s="7"/>
      <c r="G9" s="8"/>
      <c r="H9" s="8"/>
      <c r="I9" s="6"/>
      <c r="J9" s="3" t="s">
        <v>30</v>
      </c>
      <c r="K9" s="4"/>
      <c r="L9" s="5"/>
    </row>
    <row r="10" spans="2:13" x14ac:dyDescent="0.35">
      <c r="B10" s="29" t="s">
        <v>14</v>
      </c>
      <c r="C10" s="7"/>
      <c r="D10" s="7"/>
      <c r="E10" s="33">
        <f>SUM(E6:E9)</f>
        <v>2117000</v>
      </c>
      <c r="F10" s="33">
        <f>SUM(F6:F9)</f>
        <v>2600000</v>
      </c>
      <c r="G10" s="38">
        <f>SUM(E10:F10)</f>
        <v>4717000</v>
      </c>
      <c r="H10" s="38">
        <f>F10</f>
        <v>2600000</v>
      </c>
      <c r="I10" s="6"/>
      <c r="J10" s="6" t="s">
        <v>31</v>
      </c>
      <c r="K10" s="7"/>
      <c r="L10" s="21">
        <v>650000</v>
      </c>
    </row>
    <row r="11" spans="2:13" x14ac:dyDescent="0.35">
      <c r="B11" s="6"/>
      <c r="C11" s="7"/>
      <c r="D11" s="7"/>
      <c r="E11" s="9"/>
      <c r="F11" s="7"/>
      <c r="G11" s="8"/>
      <c r="H11" s="8"/>
      <c r="I11" s="6"/>
      <c r="J11" s="6" t="s">
        <v>32</v>
      </c>
      <c r="K11" s="9"/>
      <c r="L11" s="21">
        <v>4</v>
      </c>
    </row>
    <row r="12" spans="2:13" x14ac:dyDescent="0.35">
      <c r="B12" s="29" t="s">
        <v>12</v>
      </c>
      <c r="C12" s="7"/>
      <c r="D12" s="7"/>
      <c r="E12" s="9"/>
      <c r="F12" s="7"/>
      <c r="G12" s="8"/>
      <c r="H12" s="8"/>
      <c r="I12" s="6"/>
      <c r="J12" s="6" t="s">
        <v>33</v>
      </c>
      <c r="K12" s="9"/>
      <c r="L12" s="21">
        <f>L10*L11</f>
        <v>2600000</v>
      </c>
    </row>
    <row r="13" spans="2:13" x14ac:dyDescent="0.35">
      <c r="B13" s="6" t="s">
        <v>0</v>
      </c>
      <c r="C13" s="7"/>
      <c r="D13" s="9">
        <v>610000</v>
      </c>
      <c r="E13" s="34">
        <v>634000</v>
      </c>
      <c r="F13" s="7"/>
      <c r="G13" s="8"/>
      <c r="H13" s="8"/>
      <c r="I13" s="6"/>
      <c r="J13" s="6" t="s">
        <v>102</v>
      </c>
      <c r="K13" s="7"/>
      <c r="L13" s="47">
        <v>2.35E-2</v>
      </c>
      <c r="M13" s="50"/>
    </row>
    <row r="14" spans="2:13" x14ac:dyDescent="0.35">
      <c r="B14" s="6" t="s">
        <v>4</v>
      </c>
      <c r="C14" s="7"/>
      <c r="E14" s="34">
        <v>1200000</v>
      </c>
      <c r="F14" s="7"/>
      <c r="G14" s="8"/>
      <c r="H14" s="8"/>
      <c r="I14" s="29"/>
      <c r="J14" s="6" t="s">
        <v>34</v>
      </c>
      <c r="K14" s="33"/>
      <c r="L14" s="21">
        <f>L12*L13</f>
        <v>61100</v>
      </c>
    </row>
    <row r="15" spans="2:13" x14ac:dyDescent="0.35">
      <c r="B15" s="6" t="s">
        <v>3</v>
      </c>
      <c r="C15" s="7"/>
      <c r="E15" s="98">
        <f>E8*K7/12*9/2</f>
        <v>36584.625</v>
      </c>
      <c r="F15" s="99">
        <f>E8*K7/2</f>
        <v>48779.5</v>
      </c>
      <c r="G15" s="8"/>
      <c r="H15" s="8"/>
      <c r="I15" s="6"/>
      <c r="J15" s="46" t="s">
        <v>35</v>
      </c>
      <c r="K15" s="7"/>
      <c r="L15" s="21">
        <f>L12-L14</f>
        <v>2538900</v>
      </c>
    </row>
    <row r="16" spans="2:13" ht="15" thickBot="1" x14ac:dyDescent="0.4">
      <c r="B16" s="6" t="s">
        <v>7</v>
      </c>
      <c r="C16" s="7"/>
      <c r="D16" s="7"/>
      <c r="E16" s="9">
        <v>55000</v>
      </c>
      <c r="F16" s="9">
        <v>55000</v>
      </c>
      <c r="G16" s="8"/>
      <c r="H16" s="8"/>
      <c r="I16" s="29"/>
      <c r="J16" s="12"/>
      <c r="K16" s="45"/>
      <c r="L16" s="13"/>
    </row>
    <row r="17" spans="2:13" ht="15" thickBot="1" x14ac:dyDescent="0.4">
      <c r="B17" s="6" t="s">
        <v>104</v>
      </c>
      <c r="C17" s="7"/>
      <c r="D17" s="9">
        <f>E47</f>
        <v>191869</v>
      </c>
      <c r="E17" s="9">
        <f>D17-F17</f>
        <v>140869</v>
      </c>
      <c r="F17" s="9">
        <f>E43+E46</f>
        <v>51000</v>
      </c>
      <c r="G17" s="8"/>
      <c r="H17" s="8"/>
      <c r="I17" s="6"/>
    </row>
    <row r="18" spans="2:13" x14ac:dyDescent="0.35">
      <c r="B18" s="6" t="s">
        <v>102</v>
      </c>
      <c r="C18" s="7"/>
      <c r="D18" s="7"/>
      <c r="E18" s="30"/>
      <c r="F18" s="30">
        <f>L14</f>
        <v>61100</v>
      </c>
      <c r="G18" s="8"/>
      <c r="H18" s="8"/>
      <c r="I18" s="6"/>
      <c r="J18" s="3" t="s">
        <v>22</v>
      </c>
      <c r="K18" s="14"/>
      <c r="L18" s="25"/>
      <c r="M18" s="25"/>
    </row>
    <row r="19" spans="2:13" x14ac:dyDescent="0.35">
      <c r="B19" s="6" t="s">
        <v>17</v>
      </c>
      <c r="C19" s="7"/>
      <c r="D19" s="7"/>
      <c r="E19" s="7"/>
      <c r="F19" s="30">
        <f>E7</f>
        <v>850000</v>
      </c>
      <c r="G19" s="8"/>
      <c r="H19" s="8"/>
      <c r="I19" s="6"/>
      <c r="J19" s="6" t="s">
        <v>6</v>
      </c>
      <c r="K19" s="48">
        <f>H23/E7</f>
        <v>0.37372573529411762</v>
      </c>
      <c r="L19" s="25"/>
      <c r="M19" s="25"/>
    </row>
    <row r="20" spans="2:13" ht="15" thickBot="1" x14ac:dyDescent="0.4">
      <c r="B20" s="6" t="s">
        <v>16</v>
      </c>
      <c r="C20" s="7"/>
      <c r="D20" s="7"/>
      <c r="E20" s="7"/>
      <c r="F20" s="30">
        <f>E8</f>
        <v>1267000</v>
      </c>
      <c r="G20" s="8"/>
      <c r="H20" s="8"/>
      <c r="I20" s="6"/>
      <c r="J20" s="12" t="s">
        <v>23</v>
      </c>
      <c r="K20" s="49">
        <f>K19/K6</f>
        <v>0.24915049019607841</v>
      </c>
      <c r="L20" s="7"/>
      <c r="M20" s="30"/>
    </row>
    <row r="21" spans="2:13" x14ac:dyDescent="0.35">
      <c r="B21" s="46"/>
      <c r="C21" s="7"/>
      <c r="D21" s="51"/>
      <c r="E21" s="34"/>
      <c r="F21" s="34"/>
      <c r="G21" s="8"/>
      <c r="H21" s="8"/>
      <c r="I21" s="6"/>
      <c r="J21" s="7"/>
      <c r="K21" s="15"/>
      <c r="L21" s="11"/>
      <c r="M21" s="114"/>
    </row>
    <row r="22" spans="2:13" x14ac:dyDescent="0.35">
      <c r="B22" s="29" t="s">
        <v>11</v>
      </c>
      <c r="C22" s="7"/>
      <c r="D22" s="7"/>
      <c r="E22" s="35">
        <f>SUM(E13:E21)</f>
        <v>2066453.625</v>
      </c>
      <c r="F22" s="35">
        <f>SUM(F13:F21)</f>
        <v>2332879.5</v>
      </c>
      <c r="G22" s="38">
        <f>SUM(E22:F22)</f>
        <v>4399333.125</v>
      </c>
      <c r="H22" s="38">
        <f>E22+F15+F16+F17+F18</f>
        <v>2282333.125</v>
      </c>
      <c r="I22" s="46"/>
      <c r="J22" s="7"/>
      <c r="K22" s="15"/>
      <c r="L22" s="11"/>
      <c r="M22" s="114"/>
    </row>
    <row r="23" spans="2:13" ht="15" thickBot="1" x14ac:dyDescent="0.4">
      <c r="B23" s="6"/>
      <c r="C23" s="7"/>
      <c r="D23" s="7"/>
      <c r="E23" s="7"/>
      <c r="F23" s="7"/>
      <c r="G23" s="8"/>
      <c r="H23" s="22">
        <f>H10-H22</f>
        <v>317666.875</v>
      </c>
      <c r="I23" s="46"/>
      <c r="J23" s="25"/>
      <c r="K23" s="115"/>
      <c r="L23" s="7"/>
      <c r="M23" s="7"/>
    </row>
    <row r="24" spans="2:13" x14ac:dyDescent="0.35">
      <c r="B24" s="29" t="s">
        <v>15</v>
      </c>
      <c r="C24" s="7"/>
      <c r="D24" s="7"/>
      <c r="E24" s="35">
        <f>E10-E22</f>
        <v>50546.375</v>
      </c>
      <c r="F24" s="35">
        <f>F10-F22</f>
        <v>267120.5</v>
      </c>
      <c r="G24" s="36">
        <f>G10-G22</f>
        <v>317666.875</v>
      </c>
      <c r="H24" s="7"/>
      <c r="I24" s="7"/>
      <c r="J24" s="7"/>
      <c r="K24" s="10"/>
      <c r="L24" s="9"/>
    </row>
    <row r="25" spans="2:13" ht="15" thickBot="1" x14ac:dyDescent="0.4">
      <c r="B25" s="16" t="s">
        <v>13</v>
      </c>
      <c r="C25" s="17"/>
      <c r="D25" s="17"/>
      <c r="E25" s="37">
        <f>E24</f>
        <v>50546.375</v>
      </c>
      <c r="F25" s="52">
        <f>E25+F24</f>
        <v>317666.875</v>
      </c>
      <c r="G25" s="13"/>
      <c r="H25" s="7"/>
      <c r="I25" s="7"/>
      <c r="J25" s="7"/>
      <c r="K25" s="7"/>
      <c r="L25" s="9"/>
    </row>
    <row r="26" spans="2:13" ht="15" thickBot="1" x14ac:dyDescent="0.4">
      <c r="H26" s="7"/>
      <c r="I26" s="7"/>
      <c r="J26" s="7"/>
      <c r="K26" s="7"/>
      <c r="L26" s="9"/>
    </row>
    <row r="27" spans="2:13" x14ac:dyDescent="0.35">
      <c r="D27" s="104" t="s">
        <v>68</v>
      </c>
      <c r="E27" s="105"/>
      <c r="I27" s="7"/>
      <c r="J27" s="7"/>
      <c r="K27" s="7"/>
      <c r="L27" s="9"/>
    </row>
    <row r="28" spans="2:13" x14ac:dyDescent="0.35">
      <c r="B28" s="100"/>
      <c r="C28" s="101"/>
      <c r="D28" s="106" t="s">
        <v>103</v>
      </c>
      <c r="E28" s="107">
        <f>E8*0.7%</f>
        <v>8868.9999999999982</v>
      </c>
      <c r="F28" s="101"/>
      <c r="G28" s="101"/>
    </row>
    <row r="29" spans="2:13" x14ac:dyDescent="0.35">
      <c r="B29" s="100"/>
      <c r="C29" s="101"/>
      <c r="D29" s="108" t="s">
        <v>63</v>
      </c>
      <c r="E29" s="109"/>
      <c r="F29" s="101"/>
      <c r="G29" s="34"/>
      <c r="L29" s="25"/>
    </row>
    <row r="30" spans="2:13" x14ac:dyDescent="0.35">
      <c r="B30" s="101"/>
      <c r="C30" s="101"/>
      <c r="D30" s="110" t="s">
        <v>62</v>
      </c>
      <c r="E30" s="111">
        <v>9000</v>
      </c>
      <c r="F30" s="102"/>
      <c r="G30" s="34"/>
      <c r="L30" s="7"/>
    </row>
    <row r="31" spans="2:13" x14ac:dyDescent="0.35">
      <c r="B31" s="101"/>
      <c r="C31" s="101"/>
      <c r="D31" s="110" t="s">
        <v>61</v>
      </c>
      <c r="E31" s="111">
        <v>2000</v>
      </c>
      <c r="F31" s="102"/>
      <c r="G31" s="34"/>
      <c r="L31" s="7"/>
    </row>
    <row r="32" spans="2:13" x14ac:dyDescent="0.35">
      <c r="B32" s="101"/>
      <c r="C32" s="101"/>
      <c r="D32" s="108" t="s">
        <v>59</v>
      </c>
      <c r="E32" s="111"/>
      <c r="F32" s="102"/>
      <c r="G32" s="34"/>
    </row>
    <row r="33" spans="1:10" x14ac:dyDescent="0.35">
      <c r="B33" s="101"/>
      <c r="C33" s="101"/>
      <c r="D33" s="110" t="s">
        <v>58</v>
      </c>
      <c r="E33" s="111">
        <v>15000</v>
      </c>
      <c r="F33" s="101"/>
      <c r="G33" s="103"/>
    </row>
    <row r="34" spans="1:10" x14ac:dyDescent="0.35">
      <c r="B34" s="7"/>
      <c r="C34" s="7"/>
      <c r="D34" s="110" t="s">
        <v>57</v>
      </c>
      <c r="E34" s="111">
        <v>10000</v>
      </c>
      <c r="F34" s="7"/>
      <c r="G34" s="7"/>
    </row>
    <row r="35" spans="1:10" ht="15.5" x14ac:dyDescent="0.35">
      <c r="D35" s="110" t="s">
        <v>56</v>
      </c>
      <c r="E35" s="111">
        <v>4000</v>
      </c>
      <c r="J35" s="66"/>
    </row>
    <row r="36" spans="1:10" x14ac:dyDescent="0.35">
      <c r="D36" s="108" t="s">
        <v>55</v>
      </c>
      <c r="E36" s="111"/>
    </row>
    <row r="37" spans="1:10" ht="15.5" x14ac:dyDescent="0.35">
      <c r="D37" s="110" t="s">
        <v>54</v>
      </c>
      <c r="E37" s="111">
        <v>16000</v>
      </c>
      <c r="J37" s="67"/>
    </row>
    <row r="38" spans="1:10" ht="15.5" x14ac:dyDescent="0.35">
      <c r="D38" s="110" t="s">
        <v>53</v>
      </c>
      <c r="E38" s="111">
        <v>14000</v>
      </c>
      <c r="J38" s="67"/>
    </row>
    <row r="39" spans="1:10" x14ac:dyDescent="0.35">
      <c r="D39" s="110" t="s">
        <v>51</v>
      </c>
      <c r="E39" s="111">
        <v>33000</v>
      </c>
    </row>
    <row r="40" spans="1:10" ht="15.5" x14ac:dyDescent="0.35">
      <c r="D40" s="110" t="s">
        <v>50</v>
      </c>
      <c r="E40" s="111">
        <v>4000</v>
      </c>
      <c r="J40" s="67"/>
    </row>
    <row r="41" spans="1:10" ht="15.5" x14ac:dyDescent="0.35">
      <c r="D41" s="110" t="s">
        <v>49</v>
      </c>
      <c r="E41" s="111">
        <v>3000</v>
      </c>
      <c r="J41" s="67"/>
    </row>
    <row r="42" spans="1:10" ht="15.5" x14ac:dyDescent="0.35">
      <c r="D42" s="110" t="s">
        <v>47</v>
      </c>
      <c r="E42" s="111">
        <v>2000</v>
      </c>
      <c r="J42" s="67"/>
    </row>
    <row r="43" spans="1:10" x14ac:dyDescent="0.35">
      <c r="D43" s="110" t="s">
        <v>45</v>
      </c>
      <c r="E43" s="111">
        <v>4000</v>
      </c>
    </row>
    <row r="44" spans="1:10" ht="15.5" x14ac:dyDescent="0.35">
      <c r="D44" s="108" t="s">
        <v>44</v>
      </c>
      <c r="E44" s="111"/>
      <c r="J44" s="67"/>
    </row>
    <row r="45" spans="1:10" ht="15.5" x14ac:dyDescent="0.35">
      <c r="B45" s="24"/>
      <c r="C45" s="24"/>
      <c r="D45" s="110" t="s">
        <v>43</v>
      </c>
      <c r="E45" s="111">
        <v>20000</v>
      </c>
      <c r="J45" s="67"/>
    </row>
    <row r="46" spans="1:10" ht="15.5" x14ac:dyDescent="0.35">
      <c r="A46" s="24"/>
      <c r="B46" s="23"/>
      <c r="C46" s="23"/>
      <c r="D46" s="110" t="s">
        <v>41</v>
      </c>
      <c r="E46" s="111">
        <v>47000</v>
      </c>
      <c r="J46" s="67"/>
    </row>
    <row r="47" spans="1:10" ht="16" thickBot="1" x14ac:dyDescent="0.4">
      <c r="A47" s="23"/>
      <c r="B47" s="23"/>
      <c r="C47" s="23"/>
      <c r="D47" s="112"/>
      <c r="E47" s="113">
        <f>+SUM(E28:E46)</f>
        <v>191869</v>
      </c>
      <c r="J47" s="67"/>
    </row>
    <row r="48" spans="1:10" ht="15.5" x14ac:dyDescent="0.35">
      <c r="A48" s="23"/>
      <c r="J48" s="67"/>
    </row>
    <row r="49" spans="2:10" ht="15.5" x14ac:dyDescent="0.35">
      <c r="B49" s="23"/>
      <c r="C49" s="23"/>
      <c r="D49" s="23"/>
      <c r="E49" s="18"/>
      <c r="J49" s="67"/>
    </row>
    <row r="50" spans="2:10" ht="15.5" x14ac:dyDescent="0.35">
      <c r="E50" s="1"/>
      <c r="J50" s="67"/>
    </row>
    <row r="51" spans="2:10" x14ac:dyDescent="0.35">
      <c r="E51" s="18"/>
    </row>
    <row r="52" spans="2:10" ht="15.5" x14ac:dyDescent="0.35">
      <c r="E52" s="1"/>
      <c r="J52" s="67"/>
    </row>
    <row r="53" spans="2:10" ht="15.5" x14ac:dyDescent="0.35">
      <c r="J53" s="6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3C7E-4461-486A-A78F-06BD46D6B180}">
  <sheetPr>
    <pageSetUpPr fitToPage="1"/>
  </sheetPr>
  <dimension ref="A1:F46"/>
  <sheetViews>
    <sheetView topLeftCell="A31" zoomScale="125" zoomScaleNormal="125" workbookViewId="0">
      <selection activeCell="B16" sqref="B16:D38"/>
    </sheetView>
  </sheetViews>
  <sheetFormatPr defaultColWidth="11.81640625" defaultRowHeight="15.5" x14ac:dyDescent="0.35"/>
  <cols>
    <col min="1" max="1" width="3.453125" style="54" customWidth="1"/>
    <col min="2" max="2" width="3.6328125" style="54" customWidth="1"/>
    <col min="3" max="3" width="25.6328125" style="54" bestFit="1" customWidth="1"/>
    <col min="4" max="4" width="17.453125" style="55" customWidth="1"/>
    <col min="5" max="6" width="17.453125" style="54" customWidth="1"/>
    <col min="7" max="16384" width="11.81640625" style="54"/>
  </cols>
  <sheetData>
    <row r="1" spans="1:6" ht="24" thickBot="1" x14ac:dyDescent="0.6">
      <c r="A1" s="116" t="s">
        <v>77</v>
      </c>
      <c r="B1" s="117"/>
      <c r="C1" s="117"/>
      <c r="D1" s="117"/>
      <c r="E1" s="117"/>
      <c r="F1" s="117"/>
    </row>
    <row r="2" spans="1:6" ht="18.5" x14ac:dyDescent="0.45">
      <c r="A2" s="118" t="s">
        <v>76</v>
      </c>
      <c r="B2" s="118"/>
      <c r="C2" s="118"/>
      <c r="D2" s="84">
        <v>4</v>
      </c>
      <c r="E2" s="83"/>
      <c r="F2" s="83"/>
    </row>
    <row r="3" spans="1:6" x14ac:dyDescent="0.35">
      <c r="A3" s="72"/>
      <c r="B3" s="72"/>
      <c r="C3" s="71"/>
      <c r="D3" s="82"/>
      <c r="E3" s="81" t="s">
        <v>75</v>
      </c>
      <c r="F3" s="81" t="s">
        <v>74</v>
      </c>
    </row>
    <row r="4" spans="1:6" x14ac:dyDescent="0.35">
      <c r="A4" s="67" t="s">
        <v>73</v>
      </c>
      <c r="B4" s="67"/>
      <c r="C4" s="66"/>
      <c r="D4" s="80"/>
      <c r="E4" s="79"/>
      <c r="F4" s="79"/>
    </row>
    <row r="5" spans="1:6" x14ac:dyDescent="0.35">
      <c r="A5" s="67"/>
      <c r="B5" s="67"/>
      <c r="C5" s="66" t="s">
        <v>72</v>
      </c>
      <c r="D5" s="65">
        <v>610000</v>
      </c>
      <c r="E5" s="66"/>
      <c r="F5" s="65">
        <v>610000</v>
      </c>
    </row>
    <row r="6" spans="1:6" x14ac:dyDescent="0.35">
      <c r="A6" s="67"/>
      <c r="B6" s="67"/>
      <c r="C6" s="66" t="s">
        <v>71</v>
      </c>
      <c r="D6" s="65">
        <v>23000</v>
      </c>
      <c r="E6" s="66"/>
      <c r="F6" s="65">
        <v>23000</v>
      </c>
    </row>
    <row r="7" spans="1:6" x14ac:dyDescent="0.35">
      <c r="A7" s="67"/>
      <c r="B7" s="67"/>
      <c r="C7" s="66" t="s">
        <v>70</v>
      </c>
      <c r="D7" s="65">
        <v>1000</v>
      </c>
      <c r="E7" s="66"/>
      <c r="F7" s="65">
        <v>1000</v>
      </c>
    </row>
    <row r="8" spans="1:6" x14ac:dyDescent="0.35">
      <c r="A8" s="76"/>
      <c r="B8" s="76"/>
      <c r="C8" s="74" t="s">
        <v>69</v>
      </c>
      <c r="D8" s="75"/>
      <c r="E8" s="74"/>
      <c r="F8" s="74"/>
    </row>
    <row r="9" spans="1:6" x14ac:dyDescent="0.35">
      <c r="A9" s="78"/>
      <c r="B9" s="122" t="s">
        <v>40</v>
      </c>
      <c r="C9" s="122"/>
      <c r="D9" s="122"/>
      <c r="E9" s="77">
        <f>SUM(D5:D8)</f>
        <v>634000</v>
      </c>
      <c r="F9" s="77">
        <f>SUM(F5:F7)</f>
        <v>634000</v>
      </c>
    </row>
    <row r="10" spans="1:6" x14ac:dyDescent="0.35">
      <c r="A10" s="72"/>
      <c r="B10" s="72" t="s">
        <v>68</v>
      </c>
      <c r="C10" s="71"/>
      <c r="D10" s="70"/>
      <c r="E10" s="71"/>
      <c r="F10" s="65"/>
    </row>
    <row r="11" spans="1:6" x14ac:dyDescent="0.35">
      <c r="A11" s="72"/>
      <c r="B11" s="72"/>
      <c r="C11" s="66" t="s">
        <v>67</v>
      </c>
      <c r="D11" s="65">
        <v>12000</v>
      </c>
      <c r="E11" s="71"/>
      <c r="F11" s="65">
        <v>0</v>
      </c>
    </row>
    <row r="12" spans="1:6" x14ac:dyDescent="0.35">
      <c r="A12" s="67"/>
      <c r="B12" s="67"/>
      <c r="C12" s="74" t="s">
        <v>66</v>
      </c>
      <c r="D12" s="75">
        <v>60000</v>
      </c>
      <c r="E12" s="66"/>
      <c r="F12" s="65">
        <v>60000</v>
      </c>
    </row>
    <row r="13" spans="1:6" x14ac:dyDescent="0.35">
      <c r="A13" s="76"/>
      <c r="B13" s="76"/>
      <c r="C13" s="60" t="s">
        <v>65</v>
      </c>
      <c r="D13" s="75">
        <v>0</v>
      </c>
      <c r="E13" s="74"/>
      <c r="F13" s="65"/>
    </row>
    <row r="14" spans="1:6" x14ac:dyDescent="0.35">
      <c r="A14" s="122" t="s">
        <v>40</v>
      </c>
      <c r="B14" s="122"/>
      <c r="C14" s="122"/>
      <c r="D14" s="122"/>
      <c r="E14" s="73">
        <f>SUM(D11:D13)</f>
        <v>72000</v>
      </c>
      <c r="F14" s="73">
        <f>SUM(F10:F13)</f>
        <v>60000</v>
      </c>
    </row>
    <row r="15" spans="1:6" x14ac:dyDescent="0.35">
      <c r="A15" s="72" t="s">
        <v>64</v>
      </c>
      <c r="B15" s="72"/>
      <c r="C15" s="71"/>
      <c r="D15" s="70"/>
      <c r="E15" s="69"/>
      <c r="F15" s="69"/>
    </row>
    <row r="16" spans="1:6" x14ac:dyDescent="0.35">
      <c r="A16" s="67"/>
      <c r="B16" s="67" t="s">
        <v>63</v>
      </c>
      <c r="C16" s="66"/>
      <c r="D16" s="65"/>
      <c r="E16" s="68"/>
      <c r="F16" s="68"/>
    </row>
    <row r="17" spans="1:6" x14ac:dyDescent="0.35">
      <c r="A17" s="67"/>
      <c r="B17" s="67"/>
      <c r="C17" s="66" t="s">
        <v>62</v>
      </c>
      <c r="D17" s="65">
        <v>9000</v>
      </c>
      <c r="E17" s="68"/>
      <c r="F17" s="65">
        <v>9000</v>
      </c>
    </row>
    <row r="18" spans="1:6" x14ac:dyDescent="0.35">
      <c r="A18" s="67"/>
      <c r="B18" s="67"/>
      <c r="C18" s="66" t="s">
        <v>61</v>
      </c>
      <c r="D18" s="65">
        <v>2000</v>
      </c>
      <c r="E18" s="68"/>
      <c r="F18" s="65">
        <v>2000</v>
      </c>
    </row>
    <row r="19" spans="1:6" x14ac:dyDescent="0.35">
      <c r="A19" s="67"/>
      <c r="B19" s="67"/>
      <c r="C19" s="66" t="s">
        <v>60</v>
      </c>
      <c r="D19" s="65">
        <v>0</v>
      </c>
      <c r="E19" s="68"/>
      <c r="F19" s="65">
        <v>0</v>
      </c>
    </row>
    <row r="20" spans="1:6" x14ac:dyDescent="0.35">
      <c r="A20" s="67"/>
      <c r="B20" s="67" t="s">
        <v>59</v>
      </c>
      <c r="C20" s="66"/>
      <c r="D20" s="65"/>
      <c r="E20" s="68"/>
      <c r="F20" s="65"/>
    </row>
    <row r="21" spans="1:6" x14ac:dyDescent="0.35">
      <c r="A21" s="67"/>
      <c r="B21" s="67"/>
      <c r="C21" s="66" t="s">
        <v>58</v>
      </c>
      <c r="D21" s="65">
        <v>15000</v>
      </c>
      <c r="E21" s="68"/>
      <c r="F21" s="65">
        <v>15000</v>
      </c>
    </row>
    <row r="22" spans="1:6" x14ac:dyDescent="0.35">
      <c r="A22" s="67"/>
      <c r="B22" s="67"/>
      <c r="C22" s="66" t="s">
        <v>57</v>
      </c>
      <c r="D22" s="65">
        <v>10000</v>
      </c>
      <c r="E22" s="68"/>
      <c r="F22" s="65">
        <v>10000</v>
      </c>
    </row>
    <row r="23" spans="1:6" x14ac:dyDescent="0.35">
      <c r="A23" s="67"/>
      <c r="B23" s="67"/>
      <c r="C23" s="66" t="s">
        <v>56</v>
      </c>
      <c r="D23" s="65">
        <v>4000</v>
      </c>
      <c r="E23" s="68"/>
      <c r="F23" s="65">
        <v>4000</v>
      </c>
    </row>
    <row r="24" spans="1:6" x14ac:dyDescent="0.35">
      <c r="A24" s="67"/>
      <c r="B24" s="67" t="s">
        <v>55</v>
      </c>
      <c r="C24" s="66"/>
      <c r="D24" s="65"/>
      <c r="E24" s="68"/>
      <c r="F24" s="65"/>
    </row>
    <row r="25" spans="1:6" x14ac:dyDescent="0.35">
      <c r="A25" s="67"/>
      <c r="B25" s="67"/>
      <c r="C25" s="66" t="s">
        <v>54</v>
      </c>
      <c r="D25" s="65">
        <v>16000</v>
      </c>
      <c r="E25" s="68"/>
      <c r="F25" s="65">
        <v>14000</v>
      </c>
    </row>
    <row r="26" spans="1:6" x14ac:dyDescent="0.35">
      <c r="A26" s="67"/>
      <c r="B26" s="67"/>
      <c r="C26" s="66" t="s">
        <v>53</v>
      </c>
      <c r="D26" s="65">
        <v>14000</v>
      </c>
      <c r="E26" s="66"/>
      <c r="F26" s="65">
        <v>14000</v>
      </c>
    </row>
    <row r="27" spans="1:6" x14ac:dyDescent="0.35">
      <c r="A27" s="67"/>
      <c r="B27" s="67"/>
      <c r="C27" s="66" t="s">
        <v>52</v>
      </c>
      <c r="D27" s="65">
        <v>0</v>
      </c>
      <c r="E27" s="66"/>
      <c r="F27" s="65"/>
    </row>
    <row r="28" spans="1:6" x14ac:dyDescent="0.35">
      <c r="A28" s="67"/>
      <c r="B28" s="67"/>
      <c r="C28" s="66" t="s">
        <v>51</v>
      </c>
      <c r="D28" s="65">
        <v>33000</v>
      </c>
      <c r="E28" s="66"/>
      <c r="F28" s="65">
        <v>33000</v>
      </c>
    </row>
    <row r="29" spans="1:6" x14ac:dyDescent="0.35">
      <c r="A29" s="67"/>
      <c r="B29" s="67"/>
      <c r="C29" s="66" t="s">
        <v>50</v>
      </c>
      <c r="D29" s="65">
        <v>4000</v>
      </c>
      <c r="E29" s="66"/>
      <c r="F29" s="65">
        <v>4000</v>
      </c>
    </row>
    <row r="30" spans="1:6" x14ac:dyDescent="0.35">
      <c r="A30" s="67"/>
      <c r="B30" s="67"/>
      <c r="C30" s="66" t="s">
        <v>49</v>
      </c>
      <c r="D30" s="65">
        <v>3000</v>
      </c>
      <c r="E30" s="66"/>
      <c r="F30" s="65">
        <v>3000</v>
      </c>
    </row>
    <row r="31" spans="1:6" x14ac:dyDescent="0.35">
      <c r="A31" s="67"/>
      <c r="B31" s="67"/>
      <c r="C31" s="66" t="s">
        <v>48</v>
      </c>
      <c r="D31" s="65">
        <v>61000</v>
      </c>
      <c r="E31" s="66"/>
      <c r="F31" s="65">
        <v>4000</v>
      </c>
    </row>
    <row r="32" spans="1:6" x14ac:dyDescent="0.35">
      <c r="A32" s="67"/>
      <c r="B32" s="67"/>
      <c r="C32" s="66" t="s">
        <v>47</v>
      </c>
      <c r="D32" s="65">
        <v>2000</v>
      </c>
      <c r="E32" s="66"/>
      <c r="F32" s="65">
        <v>2000</v>
      </c>
    </row>
    <row r="33" spans="1:6" x14ac:dyDescent="0.35">
      <c r="A33" s="67"/>
      <c r="B33" s="67"/>
      <c r="C33" s="66" t="s">
        <v>46</v>
      </c>
      <c r="D33" s="65">
        <v>110000</v>
      </c>
      <c r="E33" s="66"/>
      <c r="F33" s="65">
        <v>55000</v>
      </c>
    </row>
    <row r="34" spans="1:6" x14ac:dyDescent="0.35">
      <c r="A34" s="67"/>
      <c r="B34" s="67"/>
      <c r="C34" s="66" t="s">
        <v>45</v>
      </c>
      <c r="D34" s="65">
        <v>4000</v>
      </c>
      <c r="E34" s="66"/>
      <c r="F34" s="65">
        <v>0</v>
      </c>
    </row>
    <row r="35" spans="1:6" x14ac:dyDescent="0.35">
      <c r="A35" s="67"/>
      <c r="B35" s="67" t="s">
        <v>44</v>
      </c>
      <c r="C35" s="66"/>
      <c r="D35" s="66"/>
      <c r="E35" s="66"/>
      <c r="F35" s="65"/>
    </row>
    <row r="36" spans="1:6" x14ac:dyDescent="0.35">
      <c r="A36" s="67"/>
      <c r="B36" s="67"/>
      <c r="C36" s="66" t="s">
        <v>43</v>
      </c>
      <c r="D36" s="65">
        <v>20000</v>
      </c>
      <c r="E36" s="66"/>
      <c r="F36" s="65">
        <v>20000</v>
      </c>
    </row>
    <row r="37" spans="1:6" x14ac:dyDescent="0.35">
      <c r="A37" s="67"/>
      <c r="B37" s="67"/>
      <c r="C37" s="66" t="s">
        <v>42</v>
      </c>
      <c r="D37" s="65">
        <v>1200000</v>
      </c>
      <c r="E37" s="66"/>
      <c r="F37" s="65">
        <v>12000</v>
      </c>
    </row>
    <row r="38" spans="1:6" x14ac:dyDescent="0.35">
      <c r="A38" s="67"/>
      <c r="B38" s="67"/>
      <c r="C38" s="66" t="s">
        <v>41</v>
      </c>
      <c r="D38" s="65">
        <v>47000</v>
      </c>
      <c r="E38" s="66"/>
      <c r="F38" s="65">
        <v>0</v>
      </c>
    </row>
    <row r="39" spans="1:6" x14ac:dyDescent="0.35">
      <c r="A39" s="123" t="s">
        <v>40</v>
      </c>
      <c r="B39" s="123"/>
      <c r="C39" s="123"/>
      <c r="D39" s="123"/>
      <c r="E39" s="64">
        <f>SUM(D17:D38)</f>
        <v>1554000</v>
      </c>
      <c r="F39" s="64">
        <f>SUM(F17:F38)</f>
        <v>201000</v>
      </c>
    </row>
    <row r="40" spans="1:6" x14ac:dyDescent="0.35">
      <c r="A40" s="62"/>
      <c r="B40" s="62"/>
      <c r="C40" s="60"/>
      <c r="D40" s="61"/>
      <c r="E40" s="60"/>
      <c r="F40" s="60"/>
    </row>
    <row r="41" spans="1:6" x14ac:dyDescent="0.35">
      <c r="A41" s="124" t="s">
        <v>39</v>
      </c>
      <c r="B41" s="124"/>
      <c r="C41" s="124"/>
      <c r="D41" s="124"/>
      <c r="E41" s="63">
        <f>SUM(E9:E39)</f>
        <v>2260000</v>
      </c>
      <c r="F41" s="63">
        <f>F39+F14+F9</f>
        <v>895000</v>
      </c>
    </row>
    <row r="42" spans="1:6" x14ac:dyDescent="0.35">
      <c r="A42" s="62"/>
      <c r="B42" s="62"/>
      <c r="C42" s="60"/>
      <c r="D42" s="61"/>
      <c r="E42" s="60"/>
      <c r="F42" s="60"/>
    </row>
    <row r="43" spans="1:6" x14ac:dyDescent="0.35">
      <c r="A43" s="119" t="s">
        <v>38</v>
      </c>
      <c r="B43" s="119"/>
      <c r="C43" s="119"/>
      <c r="D43" s="119"/>
      <c r="E43" s="59">
        <v>2600000</v>
      </c>
      <c r="F43" s="59"/>
    </row>
    <row r="44" spans="1:6" x14ac:dyDescent="0.35">
      <c r="A44" s="120" t="s">
        <v>37</v>
      </c>
      <c r="B44" s="120"/>
      <c r="C44" s="120"/>
      <c r="D44" s="120"/>
      <c r="E44" s="58">
        <f>E43-E41</f>
        <v>340000</v>
      </c>
      <c r="F44" s="58"/>
    </row>
    <row r="45" spans="1:6" x14ac:dyDescent="0.35">
      <c r="A45" s="121" t="s">
        <v>36</v>
      </c>
      <c r="B45" s="121"/>
      <c r="C45" s="121"/>
      <c r="D45" s="121"/>
      <c r="E45" s="57">
        <f>E44/E41</f>
        <v>0.15044247787610621</v>
      </c>
      <c r="F45" s="57"/>
    </row>
    <row r="46" spans="1:6" x14ac:dyDescent="0.35">
      <c r="D46" s="54"/>
      <c r="E46" s="56"/>
      <c r="F46" s="56"/>
    </row>
  </sheetData>
  <mergeCells count="9">
    <mergeCell ref="A1:F1"/>
    <mergeCell ref="A2:C2"/>
    <mergeCell ref="A43:D43"/>
    <mergeCell ref="A44:D44"/>
    <mergeCell ref="A45:D45"/>
    <mergeCell ref="A14:D14"/>
    <mergeCell ref="A39:D39"/>
    <mergeCell ref="B9:D9"/>
    <mergeCell ref="A41:D4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21A9-EBE9-4BDB-B8BF-058B57A91E8E}">
  <sheetPr>
    <pageSetUpPr fitToPage="1"/>
  </sheetPr>
  <dimension ref="A1:R26"/>
  <sheetViews>
    <sheetView zoomScale="110" zoomScaleNormal="110" workbookViewId="0">
      <selection activeCell="G33" sqref="G33"/>
    </sheetView>
  </sheetViews>
  <sheetFormatPr defaultColWidth="11.6328125" defaultRowHeight="15.5" x14ac:dyDescent="0.35"/>
  <cols>
    <col min="1" max="1" width="25.08984375" style="85" bestFit="1" customWidth="1"/>
    <col min="2" max="7" width="9.6328125" style="85" customWidth="1"/>
    <col min="8" max="17" width="11.08984375" style="85" customWidth="1"/>
    <col min="18" max="18" width="11.453125" style="85" bestFit="1" customWidth="1"/>
    <col min="19" max="16384" width="11.6328125" style="85"/>
  </cols>
  <sheetData>
    <row r="1" spans="1:18" ht="29" customHeight="1" x14ac:dyDescent="0.45">
      <c r="A1" s="125" t="s">
        <v>100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x14ac:dyDescent="0.35">
      <c r="A2" s="97"/>
      <c r="B2" s="97" t="s">
        <v>91</v>
      </c>
      <c r="C2" s="97" t="s">
        <v>90</v>
      </c>
      <c r="D2" s="97" t="s">
        <v>89</v>
      </c>
      <c r="E2" s="97" t="s">
        <v>88</v>
      </c>
      <c r="F2" s="97" t="s">
        <v>99</v>
      </c>
      <c r="G2" s="97" t="s">
        <v>98</v>
      </c>
      <c r="H2" s="97" t="s">
        <v>97</v>
      </c>
      <c r="I2" s="97" t="s">
        <v>96</v>
      </c>
      <c r="J2" s="97" t="s">
        <v>95</v>
      </c>
      <c r="K2" s="97" t="s">
        <v>94</v>
      </c>
      <c r="L2" s="97" t="s">
        <v>93</v>
      </c>
      <c r="M2" s="97" t="s">
        <v>92</v>
      </c>
      <c r="N2" s="97" t="s">
        <v>91</v>
      </c>
      <c r="O2" s="97" t="s">
        <v>90</v>
      </c>
      <c r="P2" s="97" t="s">
        <v>89</v>
      </c>
      <c r="Q2" s="97" t="s">
        <v>88</v>
      </c>
      <c r="R2" s="97" t="s">
        <v>87</v>
      </c>
    </row>
    <row r="3" spans="1:18" x14ac:dyDescent="0.35">
      <c r="A3" s="96" t="s">
        <v>86</v>
      </c>
      <c r="B3" s="95"/>
      <c r="C3" s="95"/>
      <c r="D3" s="95">
        <v>610000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>
        <f t="shared" ref="R3:R24" si="0">SUM(B3:Q3)</f>
        <v>610000</v>
      </c>
    </row>
    <row r="4" spans="1:18" x14ac:dyDescent="0.35">
      <c r="A4" s="96" t="s">
        <v>71</v>
      </c>
      <c r="B4" s="95"/>
      <c r="C4" s="95"/>
      <c r="D4" s="95">
        <v>23000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>
        <f t="shared" si="0"/>
        <v>23000</v>
      </c>
    </row>
    <row r="5" spans="1:18" x14ac:dyDescent="0.35">
      <c r="A5" s="96" t="s">
        <v>81</v>
      </c>
      <c r="B5" s="95"/>
      <c r="C5" s="95"/>
      <c r="D5" s="95">
        <v>1000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>
        <f t="shared" si="0"/>
        <v>1000</v>
      </c>
    </row>
    <row r="6" spans="1:18" x14ac:dyDescent="0.35">
      <c r="A6" s="96" t="s">
        <v>68</v>
      </c>
      <c r="B6" s="95"/>
      <c r="C6" s="95"/>
      <c r="D6" s="95"/>
      <c r="E6" s="95"/>
      <c r="F6" s="95">
        <v>12000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>
        <f t="shared" si="0"/>
        <v>12000</v>
      </c>
    </row>
    <row r="7" spans="1:18" x14ac:dyDescent="0.35">
      <c r="A7" s="96" t="s">
        <v>3</v>
      </c>
      <c r="B7" s="95"/>
      <c r="C7" s="95"/>
      <c r="D7" s="95"/>
      <c r="E7" s="95"/>
      <c r="F7" s="95"/>
      <c r="G7" s="95">
        <v>4500</v>
      </c>
      <c r="H7" s="95">
        <v>4500</v>
      </c>
      <c r="I7" s="95">
        <v>4500</v>
      </c>
      <c r="J7" s="95">
        <v>4500</v>
      </c>
      <c r="K7" s="95">
        <v>9000</v>
      </c>
      <c r="L7" s="95">
        <v>9000</v>
      </c>
      <c r="M7" s="95">
        <v>9000</v>
      </c>
      <c r="N7" s="95">
        <v>9000</v>
      </c>
      <c r="O7" s="95">
        <v>6000</v>
      </c>
      <c r="P7" s="95"/>
      <c r="Q7" s="95"/>
      <c r="R7" s="95">
        <f t="shared" si="0"/>
        <v>60000</v>
      </c>
    </row>
    <row r="8" spans="1:18" x14ac:dyDescent="0.35">
      <c r="A8" s="96" t="s">
        <v>85</v>
      </c>
      <c r="B8" s="95">
        <v>5000</v>
      </c>
      <c r="C8" s="95"/>
      <c r="D8" s="95"/>
      <c r="E8" s="95"/>
      <c r="F8" s="95"/>
      <c r="G8" s="95"/>
      <c r="H8" s="95"/>
      <c r="I8" s="95"/>
      <c r="J8" s="95"/>
      <c r="K8" s="95"/>
      <c r="L8" s="95">
        <v>4000</v>
      </c>
      <c r="M8" s="95"/>
      <c r="N8" s="95"/>
      <c r="O8" s="95"/>
      <c r="P8" s="95"/>
      <c r="Q8" s="95"/>
      <c r="R8" s="95">
        <f t="shared" si="0"/>
        <v>9000</v>
      </c>
    </row>
    <row r="9" spans="1:18" x14ac:dyDescent="0.35">
      <c r="A9" s="96" t="s">
        <v>61</v>
      </c>
      <c r="B9" s="95"/>
      <c r="C9" s="95"/>
      <c r="D9" s="95"/>
      <c r="E9" s="95"/>
      <c r="F9" s="95"/>
      <c r="G9" s="95"/>
      <c r="H9" s="95"/>
      <c r="I9" s="95"/>
      <c r="J9" s="95"/>
      <c r="K9" s="95">
        <v>2000</v>
      </c>
      <c r="L9" s="95"/>
      <c r="M9" s="95"/>
      <c r="N9" s="95"/>
      <c r="O9" s="95"/>
      <c r="P9" s="95"/>
      <c r="Q9" s="95"/>
      <c r="R9" s="95">
        <f t="shared" si="0"/>
        <v>2000</v>
      </c>
    </row>
    <row r="10" spans="1:18" x14ac:dyDescent="0.35">
      <c r="A10" s="96" t="s">
        <v>84</v>
      </c>
      <c r="B10" s="95"/>
      <c r="C10" s="95"/>
      <c r="D10" s="95"/>
      <c r="E10" s="95"/>
      <c r="F10" s="95"/>
      <c r="G10" s="95">
        <v>15000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>
        <f t="shared" si="0"/>
        <v>15000</v>
      </c>
    </row>
    <row r="11" spans="1:18" x14ac:dyDescent="0.35">
      <c r="A11" s="96" t="s">
        <v>57</v>
      </c>
      <c r="B11" s="95"/>
      <c r="C11" s="95"/>
      <c r="D11" s="95"/>
      <c r="E11" s="95"/>
      <c r="F11" s="95"/>
      <c r="G11" s="95">
        <v>10000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>
        <f t="shared" si="0"/>
        <v>10000</v>
      </c>
    </row>
    <row r="12" spans="1:18" x14ac:dyDescent="0.35">
      <c r="A12" s="96" t="s">
        <v>56</v>
      </c>
      <c r="B12" s="95"/>
      <c r="C12" s="95"/>
      <c r="D12" s="95"/>
      <c r="E12" s="95"/>
      <c r="F12" s="95"/>
      <c r="G12" s="95"/>
      <c r="H12" s="95">
        <v>4000</v>
      </c>
      <c r="I12" s="95"/>
      <c r="J12" s="95"/>
      <c r="K12" s="95"/>
      <c r="L12" s="95"/>
      <c r="M12" s="95"/>
      <c r="N12" s="95"/>
      <c r="O12" s="95"/>
      <c r="P12" s="95"/>
      <c r="Q12" s="95"/>
      <c r="R12" s="95">
        <f t="shared" si="0"/>
        <v>4000</v>
      </c>
    </row>
    <row r="13" spans="1:18" x14ac:dyDescent="0.35">
      <c r="A13" s="96" t="s">
        <v>54</v>
      </c>
      <c r="B13" s="95">
        <v>2000</v>
      </c>
      <c r="C13" s="95"/>
      <c r="D13" s="95"/>
      <c r="E13" s="95">
        <v>8000</v>
      </c>
      <c r="F13" s="95"/>
      <c r="G13" s="95"/>
      <c r="H13" s="95"/>
      <c r="I13" s="95">
        <v>4000</v>
      </c>
      <c r="J13" s="95"/>
      <c r="K13" s="95">
        <v>2000</v>
      </c>
      <c r="L13" s="95"/>
      <c r="M13" s="95"/>
      <c r="N13" s="95"/>
      <c r="O13" s="95"/>
      <c r="P13" s="95"/>
      <c r="Q13" s="95"/>
      <c r="R13" s="95">
        <f t="shared" si="0"/>
        <v>16000</v>
      </c>
    </row>
    <row r="14" spans="1:18" x14ac:dyDescent="0.35">
      <c r="A14" s="96" t="s">
        <v>53</v>
      </c>
      <c r="B14" s="95">
        <v>12000</v>
      </c>
      <c r="C14" s="95"/>
      <c r="D14" s="95">
        <v>2000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>
        <f t="shared" si="0"/>
        <v>14000</v>
      </c>
    </row>
    <row r="15" spans="1:18" x14ac:dyDescent="0.35">
      <c r="A15" s="96" t="s">
        <v>51</v>
      </c>
      <c r="B15" s="95"/>
      <c r="C15" s="95"/>
      <c r="D15" s="95">
        <v>3300</v>
      </c>
      <c r="E15" s="95"/>
      <c r="F15" s="95">
        <v>3300</v>
      </c>
      <c r="G15" s="95"/>
      <c r="H15" s="95">
        <v>3300</v>
      </c>
      <c r="I15" s="95"/>
      <c r="J15" s="95"/>
      <c r="K15" s="95">
        <v>3300</v>
      </c>
      <c r="L15" s="95"/>
      <c r="M15" s="95">
        <v>3300</v>
      </c>
      <c r="N15" s="95"/>
      <c r="O15" s="95">
        <v>3300</v>
      </c>
      <c r="P15" s="95"/>
      <c r="Q15" s="95"/>
      <c r="R15" s="95">
        <f t="shared" si="0"/>
        <v>19800</v>
      </c>
    </row>
    <row r="16" spans="1:18" x14ac:dyDescent="0.35">
      <c r="A16" s="96" t="s">
        <v>50</v>
      </c>
      <c r="B16" s="95">
        <v>1000</v>
      </c>
      <c r="C16" s="95"/>
      <c r="D16" s="95"/>
      <c r="E16" s="95"/>
      <c r="F16" s="95"/>
      <c r="G16" s="95"/>
      <c r="H16" s="95"/>
      <c r="I16" s="95"/>
      <c r="J16" s="95"/>
      <c r="K16" s="95">
        <v>1000</v>
      </c>
      <c r="L16" s="95"/>
      <c r="M16" s="95"/>
      <c r="N16" s="95"/>
      <c r="O16" s="95"/>
      <c r="P16" s="95">
        <v>2000</v>
      </c>
      <c r="Q16" s="95"/>
      <c r="R16" s="95">
        <f t="shared" si="0"/>
        <v>4000</v>
      </c>
    </row>
    <row r="17" spans="1:18" x14ac:dyDescent="0.35">
      <c r="A17" s="96" t="s">
        <v>49</v>
      </c>
      <c r="B17" s="95">
        <v>1000</v>
      </c>
      <c r="C17" s="95">
        <v>1000</v>
      </c>
      <c r="D17" s="95"/>
      <c r="E17" s="95">
        <v>1000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>
        <f t="shared" si="0"/>
        <v>3000</v>
      </c>
    </row>
    <row r="18" spans="1:18" x14ac:dyDescent="0.35">
      <c r="A18" s="96" t="s">
        <v>83</v>
      </c>
      <c r="B18" s="95"/>
      <c r="C18" s="95"/>
      <c r="D18" s="95"/>
      <c r="E18" s="95">
        <v>2000</v>
      </c>
      <c r="F18" s="95"/>
      <c r="G18" s="95"/>
      <c r="H18" s="95">
        <v>1000</v>
      </c>
      <c r="I18" s="95"/>
      <c r="J18" s="95"/>
      <c r="K18" s="95"/>
      <c r="L18" s="95"/>
      <c r="M18" s="95">
        <v>1000</v>
      </c>
      <c r="N18" s="95"/>
      <c r="O18" s="95"/>
      <c r="P18" s="95"/>
      <c r="Q18" s="95">
        <v>57000</v>
      </c>
      <c r="R18" s="95">
        <f t="shared" si="0"/>
        <v>61000</v>
      </c>
    </row>
    <row r="19" spans="1:18" x14ac:dyDescent="0.35">
      <c r="A19" s="96" t="s">
        <v>82</v>
      </c>
      <c r="B19" s="95"/>
      <c r="C19" s="95"/>
      <c r="D19" s="95"/>
      <c r="E19" s="95"/>
      <c r="F19" s="95">
        <v>2000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>
        <f t="shared" si="0"/>
        <v>2000</v>
      </c>
    </row>
    <row r="20" spans="1:18" x14ac:dyDescent="0.35">
      <c r="A20" s="96" t="s">
        <v>46</v>
      </c>
      <c r="B20" s="95"/>
      <c r="C20" s="95"/>
      <c r="D20" s="95">
        <v>11000</v>
      </c>
      <c r="E20" s="95"/>
      <c r="F20" s="95">
        <v>11000</v>
      </c>
      <c r="G20" s="95"/>
      <c r="H20" s="95"/>
      <c r="I20" s="95">
        <v>11000</v>
      </c>
      <c r="J20" s="95"/>
      <c r="K20" s="95"/>
      <c r="L20" s="95">
        <v>11000</v>
      </c>
      <c r="M20" s="95"/>
      <c r="N20" s="95">
        <v>11000</v>
      </c>
      <c r="O20" s="95"/>
      <c r="P20" s="95">
        <v>55000</v>
      </c>
      <c r="Q20" s="95"/>
      <c r="R20" s="95">
        <f t="shared" si="0"/>
        <v>110000</v>
      </c>
    </row>
    <row r="21" spans="1:18" x14ac:dyDescent="0.35">
      <c r="A21" s="96" t="s">
        <v>81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>
        <v>4000</v>
      </c>
      <c r="R21" s="95">
        <f t="shared" si="0"/>
        <v>4000</v>
      </c>
    </row>
    <row r="22" spans="1:18" x14ac:dyDescent="0.35">
      <c r="A22" s="96" t="s">
        <v>43</v>
      </c>
      <c r="B22" s="95"/>
      <c r="C22" s="95"/>
      <c r="D22" s="95"/>
      <c r="E22" s="95"/>
      <c r="F22" s="95">
        <v>20000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>
        <f t="shared" si="0"/>
        <v>20000</v>
      </c>
    </row>
    <row r="23" spans="1:18" x14ac:dyDescent="0.35">
      <c r="A23" s="96" t="s">
        <v>80</v>
      </c>
      <c r="B23" s="95"/>
      <c r="C23" s="95"/>
      <c r="D23" s="95"/>
      <c r="E23" s="95"/>
      <c r="F23" s="95"/>
      <c r="G23" s="95">
        <v>150000</v>
      </c>
      <c r="H23" s="95">
        <v>150000</v>
      </c>
      <c r="I23" s="95">
        <v>150000</v>
      </c>
      <c r="J23" s="95">
        <v>150000</v>
      </c>
      <c r="K23" s="95">
        <v>150000</v>
      </c>
      <c r="L23" s="95">
        <v>150000</v>
      </c>
      <c r="M23" s="95">
        <v>100000</v>
      </c>
      <c r="N23" s="95">
        <v>100000</v>
      </c>
      <c r="O23" s="95">
        <v>100000</v>
      </c>
      <c r="P23" s="95"/>
      <c r="Q23" s="95"/>
      <c r="R23" s="95">
        <f t="shared" si="0"/>
        <v>1200000</v>
      </c>
    </row>
    <row r="24" spans="1:18" x14ac:dyDescent="0.35">
      <c r="A24" s="94" t="s">
        <v>29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>
        <v>47000</v>
      </c>
      <c r="R24" s="93">
        <f t="shared" si="0"/>
        <v>47000</v>
      </c>
    </row>
    <row r="25" spans="1:18" ht="16" thickBot="1" x14ac:dyDescent="0.4">
      <c r="A25" s="92" t="s">
        <v>79</v>
      </c>
      <c r="B25" s="91">
        <f t="shared" ref="B25:R25" si="1">SUM(B3:B24)</f>
        <v>21000</v>
      </c>
      <c r="C25" s="91">
        <f t="shared" si="1"/>
        <v>1000</v>
      </c>
      <c r="D25" s="91">
        <f t="shared" si="1"/>
        <v>650300</v>
      </c>
      <c r="E25" s="91">
        <f t="shared" si="1"/>
        <v>11000</v>
      </c>
      <c r="F25" s="91">
        <f t="shared" si="1"/>
        <v>48300</v>
      </c>
      <c r="G25" s="91">
        <f t="shared" si="1"/>
        <v>179500</v>
      </c>
      <c r="H25" s="91">
        <f t="shared" si="1"/>
        <v>162800</v>
      </c>
      <c r="I25" s="91">
        <f t="shared" si="1"/>
        <v>169500</v>
      </c>
      <c r="J25" s="91">
        <f t="shared" si="1"/>
        <v>154500</v>
      </c>
      <c r="K25" s="91">
        <f t="shared" si="1"/>
        <v>167300</v>
      </c>
      <c r="L25" s="91">
        <f t="shared" si="1"/>
        <v>174000</v>
      </c>
      <c r="M25" s="91">
        <f t="shared" si="1"/>
        <v>113300</v>
      </c>
      <c r="N25" s="91">
        <f t="shared" si="1"/>
        <v>120000</v>
      </c>
      <c r="O25" s="91">
        <f t="shared" si="1"/>
        <v>109300</v>
      </c>
      <c r="P25" s="91">
        <f t="shared" si="1"/>
        <v>57000</v>
      </c>
      <c r="Q25" s="91">
        <f t="shared" si="1"/>
        <v>108000</v>
      </c>
      <c r="R25" s="90">
        <f t="shared" si="1"/>
        <v>2246800</v>
      </c>
    </row>
    <row r="26" spans="1:18" ht="16" thickTop="1" x14ac:dyDescent="0.35">
      <c r="A26" s="89" t="s">
        <v>78</v>
      </c>
      <c r="B26" s="88">
        <f>B25</f>
        <v>21000</v>
      </c>
      <c r="C26" s="88">
        <f t="shared" ref="C26:Q26" si="2">B26+C25</f>
        <v>22000</v>
      </c>
      <c r="D26" s="88">
        <f t="shared" si="2"/>
        <v>672300</v>
      </c>
      <c r="E26" s="88">
        <f t="shared" si="2"/>
        <v>683300</v>
      </c>
      <c r="F26" s="88">
        <f t="shared" si="2"/>
        <v>731600</v>
      </c>
      <c r="G26" s="88">
        <f t="shared" si="2"/>
        <v>911100</v>
      </c>
      <c r="H26" s="88">
        <f t="shared" si="2"/>
        <v>1073900</v>
      </c>
      <c r="I26" s="88">
        <f t="shared" si="2"/>
        <v>1243400</v>
      </c>
      <c r="J26" s="88">
        <f t="shared" si="2"/>
        <v>1397900</v>
      </c>
      <c r="K26" s="88">
        <f t="shared" si="2"/>
        <v>1565200</v>
      </c>
      <c r="L26" s="88">
        <f t="shared" si="2"/>
        <v>1739200</v>
      </c>
      <c r="M26" s="88">
        <f t="shared" si="2"/>
        <v>1852500</v>
      </c>
      <c r="N26" s="88">
        <f t="shared" si="2"/>
        <v>1972500</v>
      </c>
      <c r="O26" s="88">
        <f t="shared" si="2"/>
        <v>2081800</v>
      </c>
      <c r="P26" s="88">
        <f t="shared" si="2"/>
        <v>2138800</v>
      </c>
      <c r="Q26" s="87">
        <f t="shared" si="2"/>
        <v>2246800</v>
      </c>
      <c r="R26" s="86"/>
    </row>
  </sheetData>
  <mergeCells count="1">
    <mergeCell ref="A1:R1"/>
  </mergeCells>
  <pageMargins left="0.7" right="0.7" top="0.75" bottom="0.75" header="0.3" footer="0.3"/>
  <pageSetup paperSize="9"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Feasibility</vt:lpstr>
      <vt:lpstr>Cashflow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</cp:lastModifiedBy>
  <dcterms:created xsi:type="dcterms:W3CDTF">2018-02-13T04:05:05Z</dcterms:created>
  <dcterms:modified xsi:type="dcterms:W3CDTF">2018-09-14T02:32:25Z</dcterms:modified>
</cp:coreProperties>
</file>