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n\Google Drive (ron.gallagher@smartproperty.zone)\Projects Published\Derrick D`Souza\Dayton Child Care\"/>
    </mc:Choice>
  </mc:AlternateContent>
  <xr:revisionPtr revIDLastSave="0" documentId="13_ncr:1_{1941A44C-A4B5-42CA-8A93-08AF3DE7249A}" xr6:coauthVersionLast="36" xr6:coauthVersionMax="36" xr10:uidLastSave="{00000000-0000-0000-0000-000000000000}"/>
  <bookViews>
    <workbookView xWindow="0" yWindow="0" windowWidth="19200" windowHeight="6940" xr2:uid="{CBB172B3-A84B-44F6-A4D7-0E525B7F8233}"/>
  </bookViews>
  <sheets>
    <sheet name="Dayton Child Ca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I14" i="1"/>
  <c r="I7" i="1"/>
  <c r="I19" i="1"/>
  <c r="I18" i="1"/>
  <c r="I17" i="1"/>
  <c r="N22" i="1" l="1"/>
  <c r="F9" i="1" l="1"/>
  <c r="G7" i="1"/>
  <c r="M15" i="1"/>
  <c r="G16" i="1" l="1"/>
  <c r="O22" i="1"/>
  <c r="H31" i="1"/>
  <c r="O23" i="1" l="1"/>
  <c r="M22" i="1"/>
  <c r="O24" i="1"/>
  <c r="M24" i="1" s="1"/>
  <c r="G33" i="1"/>
  <c r="G22" i="1"/>
  <c r="G23" i="1" l="1"/>
  <c r="F16" i="1" l="1"/>
  <c r="I16" i="1" s="1"/>
  <c r="M23" i="1"/>
  <c r="F21" i="1" l="1"/>
  <c r="F24" i="1" l="1"/>
  <c r="M17" i="1"/>
  <c r="M19" i="1" l="1"/>
  <c r="G6" i="1" s="1"/>
  <c r="I6" i="1" s="1"/>
  <c r="G11" i="1" l="1"/>
  <c r="G21" i="1" l="1"/>
  <c r="I21" i="1" s="1"/>
  <c r="I24" i="1" s="1"/>
  <c r="M25" i="1"/>
  <c r="F10" i="1" s="1"/>
  <c r="I10" i="1" l="1"/>
  <c r="I11" i="1" s="1"/>
  <c r="F11" i="1"/>
  <c r="G24" i="1"/>
  <c r="H24" i="1" s="1"/>
  <c r="I25" i="1"/>
  <c r="F26" i="1" l="1"/>
  <c r="F27" i="1" s="1"/>
  <c r="H11" i="1"/>
  <c r="H26" i="1"/>
  <c r="G26" i="1"/>
  <c r="H33" i="1"/>
  <c r="H32" i="1"/>
  <c r="G27" i="1" l="1"/>
  <c r="H34" i="1"/>
  <c r="K30" i="1"/>
  <c r="K31" i="1" s="1"/>
</calcChain>
</file>

<file path=xl/sharedStrings.xml><?xml version="1.0" encoding="utf-8"?>
<sst xmlns="http://schemas.openxmlformats.org/spreadsheetml/2006/main" count="65" uniqueCount="59">
  <si>
    <t>Land + SD</t>
  </si>
  <si>
    <t>Project Time</t>
  </si>
  <si>
    <t>Equity Investors</t>
  </si>
  <si>
    <t>Interest</t>
  </si>
  <si>
    <t>Children</t>
  </si>
  <si>
    <t>Rent per child</t>
  </si>
  <si>
    <t>p.a.</t>
  </si>
  <si>
    <t>Market Rent</t>
  </si>
  <si>
    <t>Cap Rate</t>
  </si>
  <si>
    <t>Est Mkt Value</t>
  </si>
  <si>
    <t>Sales Commission</t>
  </si>
  <si>
    <t>Net Sale</t>
  </si>
  <si>
    <t>Construction</t>
  </si>
  <si>
    <t>Domacom Fee</t>
  </si>
  <si>
    <t>Year 1</t>
  </si>
  <si>
    <t>Year 2</t>
  </si>
  <si>
    <t>Total</t>
  </si>
  <si>
    <t xml:space="preserve">Domacom </t>
  </si>
  <si>
    <t>Fee</t>
  </si>
  <si>
    <t>Rate</t>
  </si>
  <si>
    <t>Management Fee</t>
  </si>
  <si>
    <t>GST Cedit</t>
  </si>
  <si>
    <t>Rates &amp; Taxes</t>
  </si>
  <si>
    <t>Cash In</t>
  </si>
  <si>
    <t xml:space="preserve">Debt </t>
  </si>
  <si>
    <t>LVR</t>
  </si>
  <si>
    <t>Net Sale Proceeds</t>
  </si>
  <si>
    <t>Letting Fee</t>
  </si>
  <si>
    <t>Total Out</t>
  </si>
  <si>
    <t>Cash Out</t>
  </si>
  <si>
    <t>Balance</t>
  </si>
  <si>
    <t>Total In</t>
  </si>
  <si>
    <t>Net Rent</t>
  </si>
  <si>
    <t>Net</t>
  </si>
  <si>
    <t>Debt Repaid</t>
  </si>
  <si>
    <t>Equity Repaid</t>
  </si>
  <si>
    <t>Managers Success Fee</t>
  </si>
  <si>
    <t>On Cash Invested</t>
  </si>
  <si>
    <t>Of Balance</t>
  </si>
  <si>
    <t>Equity  Investors Success</t>
  </si>
  <si>
    <t>P&amp;L</t>
  </si>
  <si>
    <t>Assumptions</t>
  </si>
  <si>
    <t>Yrs</t>
  </si>
  <si>
    <t>Debt Interest Rate</t>
  </si>
  <si>
    <t>Profit Share</t>
  </si>
  <si>
    <t>First</t>
  </si>
  <si>
    <t>Then</t>
  </si>
  <si>
    <t>And</t>
  </si>
  <si>
    <t>Variables</t>
  </si>
  <si>
    <t>Equity Investors Return</t>
  </si>
  <si>
    <t>P.A.</t>
  </si>
  <si>
    <t>Financials - Estimates</t>
  </si>
  <si>
    <t>Cash Flow</t>
  </si>
  <si>
    <t xml:space="preserve">Year 2 </t>
  </si>
  <si>
    <t>(6 months)</t>
  </si>
  <si>
    <t>Initial Fee</t>
  </si>
  <si>
    <t>Cost</t>
  </si>
  <si>
    <t>Estimated Sale Price End 1.5 Years</t>
  </si>
  <si>
    <t>Dayton (W.A.) Child Care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</si>
</sst>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0.0%"/>
    <numFmt numFmtId="167" formatCode="_-* #,##0.0_-;\-* #,##0.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164" fontId="0" fillId="0" borderId="0" xfId="0" applyNumberFormat="1"/>
    <xf numFmtId="0" fontId="0" fillId="2" borderId="0" xfId="0" applyFill="1"/>
    <xf numFmtId="0" fontId="2" fillId="0" borderId="1" xfId="0" applyFont="1" applyBorder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164" fontId="0" fillId="0" borderId="0" xfId="1" applyNumberFormat="1" applyFont="1" applyBorder="1"/>
    <xf numFmtId="9" fontId="0" fillId="0" borderId="0" xfId="0" applyNumberFormat="1" applyBorder="1"/>
    <xf numFmtId="10" fontId="0" fillId="0" borderId="0" xfId="0" applyNumberFormat="1" applyBorder="1"/>
    <xf numFmtId="0" fontId="0" fillId="0" borderId="6" xfId="0" applyBorder="1"/>
    <xf numFmtId="0" fontId="0" fillId="0" borderId="8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43" fontId="0" fillId="0" borderId="0" xfId="0" applyNumberFormat="1" applyBorder="1"/>
    <xf numFmtId="164" fontId="0" fillId="0" borderId="5" xfId="0" applyNumberFormat="1" applyBorder="1" applyAlignment="1">
      <alignment horizontal="center"/>
    </xf>
    <xf numFmtId="0" fontId="2" fillId="0" borderId="6" xfId="0" applyFont="1" applyBorder="1"/>
    <xf numFmtId="43" fontId="2" fillId="0" borderId="7" xfId="0" applyNumberFormat="1" applyFont="1" applyBorder="1"/>
    <xf numFmtId="0" fontId="0" fillId="0" borderId="7" xfId="0" applyBorder="1"/>
    <xf numFmtId="165" fontId="0" fillId="0" borderId="0" xfId="0" applyNumberFormat="1"/>
    <xf numFmtId="0" fontId="0" fillId="0" borderId="1" xfId="0" applyBorder="1"/>
    <xf numFmtId="0" fontId="0" fillId="0" borderId="2" xfId="0" applyBorder="1"/>
    <xf numFmtId="164" fontId="0" fillId="0" borderId="5" xfId="1" applyNumberFormat="1" applyFont="1" applyBorder="1"/>
    <xf numFmtId="164" fontId="2" fillId="2" borderId="8" xfId="0" applyNumberFormat="1" applyFont="1" applyFill="1" applyBorder="1"/>
    <xf numFmtId="0" fontId="0" fillId="0" borderId="0" xfId="0" applyFill="1"/>
    <xf numFmtId="0" fontId="2" fillId="0" borderId="0" xfId="0" applyFont="1" applyFill="1"/>
    <xf numFmtId="0" fontId="2" fillId="0" borderId="0" xfId="0" applyFont="1" applyBorder="1"/>
    <xf numFmtId="166" fontId="0" fillId="0" borderId="0" xfId="2" applyNumberFormat="1" applyFont="1" applyBorder="1"/>
    <xf numFmtId="166" fontId="0" fillId="0" borderId="7" xfId="2" applyNumberFormat="1" applyFont="1" applyBorder="1"/>
    <xf numFmtId="0" fontId="2" fillId="2" borderId="0" xfId="0" applyFont="1" applyFill="1"/>
    <xf numFmtId="0" fontId="2" fillId="3" borderId="0" xfId="0" applyFont="1" applyFill="1"/>
    <xf numFmtId="17" fontId="0" fillId="2" borderId="0" xfId="0" applyNumberFormat="1" applyFill="1"/>
    <xf numFmtId="0" fontId="2" fillId="0" borderId="5" xfId="0" applyFont="1" applyBorder="1"/>
    <xf numFmtId="0" fontId="2" fillId="0" borderId="4" xfId="0" applyFont="1" applyBorder="1"/>
    <xf numFmtId="164" fontId="0" fillId="0" borderId="0" xfId="0" applyNumberFormat="1" applyBorder="1"/>
    <xf numFmtId="164" fontId="0" fillId="3" borderId="0" xfId="1" applyNumberFormat="1" applyFont="1" applyFill="1" applyBorder="1"/>
    <xf numFmtId="9" fontId="0" fillId="3" borderId="0" xfId="0" applyNumberFormat="1" applyFill="1" applyBorder="1"/>
    <xf numFmtId="164" fontId="2" fillId="0" borderId="0" xfId="1" applyNumberFormat="1" applyFont="1" applyBorder="1"/>
    <xf numFmtId="164" fontId="0" fillId="0" borderId="0" xfId="1" applyNumberFormat="1" applyFont="1" applyFill="1" applyBorder="1"/>
    <xf numFmtId="164" fontId="2" fillId="0" borderId="0" xfId="0" applyNumberFormat="1" applyFont="1" applyBorder="1"/>
    <xf numFmtId="164" fontId="2" fillId="2" borderId="5" xfId="0" applyNumberFormat="1" applyFont="1" applyFill="1" applyBorder="1"/>
    <xf numFmtId="164" fontId="2" fillId="0" borderId="7" xfId="0" applyNumberFormat="1" applyFont="1" applyBorder="1"/>
    <xf numFmtId="0" fontId="0" fillId="0" borderId="10" xfId="0" applyBorder="1"/>
    <xf numFmtId="164" fontId="2" fillId="2" borderId="11" xfId="0" applyNumberFormat="1" applyFont="1" applyFill="1" applyBorder="1"/>
    <xf numFmtId="164" fontId="2" fillId="0" borderId="5" xfId="0" applyNumberFormat="1" applyFont="1" applyBorder="1"/>
    <xf numFmtId="0" fontId="0" fillId="0" borderId="12" xfId="0" applyBorder="1"/>
    <xf numFmtId="0" fontId="0" fillId="0" borderId="13" xfId="0" applyFill="1" applyBorder="1"/>
    <xf numFmtId="0" fontId="3" fillId="0" borderId="13" xfId="0" applyFont="1" applyBorder="1"/>
    <xf numFmtId="0" fontId="4" fillId="0" borderId="13" xfId="0" applyFont="1" applyBorder="1"/>
    <xf numFmtId="0" fontId="4" fillId="0" borderId="14" xfId="0" applyFont="1" applyBorder="1"/>
    <xf numFmtId="0" fontId="3" fillId="0" borderId="9" xfId="0" applyFont="1" applyBorder="1"/>
    <xf numFmtId="164" fontId="2" fillId="0" borderId="7" xfId="1" applyNumberFormat="1" applyFont="1" applyBorder="1"/>
    <xf numFmtId="10" fontId="0" fillId="3" borderId="0" xfId="0" applyNumberFormat="1" applyFill="1" applyBorder="1"/>
    <xf numFmtId="0" fontId="2" fillId="0" borderId="0" xfId="0" applyFont="1" applyFill="1" applyBorder="1"/>
    <xf numFmtId="167" fontId="0" fillId="0" borderId="0" xfId="1" applyNumberFormat="1" applyFont="1"/>
    <xf numFmtId="164" fontId="2" fillId="2" borderId="7" xfId="0" applyNumberFormat="1" applyFont="1" applyFill="1" applyBorder="1"/>
    <xf numFmtId="10" fontId="0" fillId="0" borderId="7" xfId="0" applyNumberFormat="1" applyFill="1" applyBorder="1"/>
    <xf numFmtId="0" fontId="0" fillId="0" borderId="0" xfId="0" applyFill="1" applyBorder="1"/>
    <xf numFmtId="166" fontId="0" fillId="0" borderId="0" xfId="2" applyNumberFormat="1" applyFont="1" applyFill="1" applyBorder="1"/>
    <xf numFmtId="9" fontId="0" fillId="0" borderId="0" xfId="0" applyNumberFormat="1" applyFill="1" applyBorder="1"/>
    <xf numFmtId="164" fontId="2" fillId="0" borderId="0" xfId="0" applyNumberFormat="1" applyFont="1" applyFill="1" applyBorder="1"/>
    <xf numFmtId="164" fontId="0" fillId="0" borderId="10" xfId="0" applyNumberFormat="1" applyBorder="1"/>
    <xf numFmtId="0" fontId="2" fillId="0" borderId="4" xfId="0" applyFont="1" applyFill="1" applyBorder="1"/>
    <xf numFmtId="0" fontId="0" fillId="0" borderId="15" xfId="0" applyBorder="1"/>
    <xf numFmtId="164" fontId="2" fillId="0" borderId="10" xfId="1" applyNumberFormat="1" applyFont="1" applyBorder="1"/>
    <xf numFmtId="164" fontId="2" fillId="0" borderId="10" xfId="0" applyNumberFormat="1" applyFont="1" applyBorder="1"/>
    <xf numFmtId="0" fontId="3" fillId="0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</xdr:colOff>
      <xdr:row>1</xdr:row>
      <xdr:rowOff>8</xdr:rowOff>
    </xdr:from>
    <xdr:to>
      <xdr:col>13</xdr:col>
      <xdr:colOff>169907</xdr:colOff>
      <xdr:row>4</xdr:row>
      <xdr:rowOff>121830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356CFB2-87EF-4F1B-A5A7-C6CEFDFD7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40755" y="184158"/>
          <a:ext cx="2220952" cy="78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DBF18-5742-4145-9AF8-EA310E6195E8}">
  <dimension ref="B1:O62"/>
  <sheetViews>
    <sheetView tabSelected="1" topLeftCell="B1" workbookViewId="0">
      <selection activeCell="F16" sqref="F16"/>
    </sheetView>
  </sheetViews>
  <sheetFormatPr defaultRowHeight="14.5" x14ac:dyDescent="0.35"/>
  <cols>
    <col min="3" max="3" width="15.54296875" customWidth="1"/>
    <col min="4" max="4" width="4.90625" customWidth="1"/>
    <col min="5" max="5" width="16.26953125" customWidth="1"/>
    <col min="6" max="6" width="15.1796875" customWidth="1"/>
    <col min="7" max="7" width="12.81640625" customWidth="1"/>
    <col min="8" max="8" width="11.90625" customWidth="1"/>
    <col min="9" max="9" width="11" customWidth="1"/>
    <col min="10" max="10" width="10.90625" customWidth="1"/>
    <col min="12" max="12" width="15.453125" customWidth="1"/>
    <col min="13" max="13" width="13.90625" customWidth="1"/>
    <col min="14" max="14" width="10.26953125" customWidth="1"/>
    <col min="15" max="15" width="10.6328125" customWidth="1"/>
  </cols>
  <sheetData>
    <row r="1" spans="3:14" x14ac:dyDescent="0.35">
      <c r="C1" s="26"/>
      <c r="D1" s="31" t="s">
        <v>58</v>
      </c>
      <c r="E1" s="31"/>
      <c r="F1" s="31"/>
      <c r="H1" s="32" t="s">
        <v>48</v>
      </c>
      <c r="J1" s="33">
        <v>43374</v>
      </c>
    </row>
    <row r="2" spans="3:14" ht="19" thickBot="1" x14ac:dyDescent="0.5">
      <c r="D2" s="2" t="s">
        <v>51</v>
      </c>
      <c r="E2" s="2"/>
      <c r="G2" s="68"/>
      <c r="H2" s="68"/>
      <c r="I2" s="68"/>
      <c r="J2" s="26"/>
    </row>
    <row r="3" spans="3:14" ht="19" thickBot="1" x14ac:dyDescent="0.5">
      <c r="C3" s="47"/>
      <c r="D3" s="48"/>
      <c r="E3" s="48"/>
      <c r="F3" s="49" t="s">
        <v>52</v>
      </c>
      <c r="G3" s="50"/>
      <c r="H3" s="51"/>
      <c r="I3" s="52" t="s">
        <v>40</v>
      </c>
    </row>
    <row r="4" spans="3:14" x14ac:dyDescent="0.35">
      <c r="C4" s="6"/>
      <c r="D4" s="7"/>
      <c r="E4" s="7"/>
      <c r="F4" s="28" t="s">
        <v>14</v>
      </c>
      <c r="G4" s="28" t="s">
        <v>53</v>
      </c>
      <c r="H4" s="34" t="s">
        <v>16</v>
      </c>
      <c r="I4" s="65"/>
    </row>
    <row r="5" spans="3:14" x14ac:dyDescent="0.35">
      <c r="C5" s="35" t="s">
        <v>23</v>
      </c>
      <c r="D5" s="7"/>
      <c r="E5" s="7"/>
      <c r="F5" s="7"/>
      <c r="G5" s="28" t="s">
        <v>54</v>
      </c>
      <c r="H5" s="8"/>
      <c r="I5" s="44"/>
    </row>
    <row r="6" spans="3:14" x14ac:dyDescent="0.35">
      <c r="C6" s="6" t="s">
        <v>26</v>
      </c>
      <c r="D6" s="7"/>
      <c r="E6" s="7"/>
      <c r="G6" s="9">
        <f>M19</f>
        <v>2171076.923076923</v>
      </c>
      <c r="H6" s="8"/>
      <c r="I6" s="63">
        <f t="shared" ref="I6:I7" si="0">F6+G6</f>
        <v>2171076.923076923</v>
      </c>
    </row>
    <row r="7" spans="3:14" x14ac:dyDescent="0.35">
      <c r="C7" s="6" t="s">
        <v>32</v>
      </c>
      <c r="D7" s="7"/>
      <c r="E7" s="7"/>
      <c r="F7" s="7"/>
      <c r="G7" s="36">
        <f>M15/12*3/2</f>
        <v>18000</v>
      </c>
      <c r="H7" s="8"/>
      <c r="I7" s="63">
        <f t="shared" si="0"/>
        <v>18000</v>
      </c>
      <c r="L7" s="28" t="s">
        <v>41</v>
      </c>
      <c r="M7" s="7"/>
      <c r="N7" s="7"/>
    </row>
    <row r="8" spans="3:14" ht="15" thickBot="1" x14ac:dyDescent="0.4">
      <c r="C8" s="6" t="s">
        <v>2</v>
      </c>
      <c r="D8" s="7"/>
      <c r="E8" s="7"/>
      <c r="F8" s="37">
        <v>825000</v>
      </c>
      <c r="G8" s="7"/>
      <c r="H8" s="8"/>
      <c r="I8" s="44"/>
    </row>
    <row r="9" spans="3:14" x14ac:dyDescent="0.35">
      <c r="C9" s="6" t="s">
        <v>24</v>
      </c>
      <c r="D9" s="7" t="s">
        <v>25</v>
      </c>
      <c r="E9" s="38">
        <v>0.6</v>
      </c>
      <c r="F9" s="9">
        <f>(F14+F15)*E9</f>
        <v>936000</v>
      </c>
      <c r="G9" s="7"/>
      <c r="H9" s="8"/>
      <c r="I9" s="44"/>
      <c r="L9" s="22" t="s">
        <v>1</v>
      </c>
      <c r="M9" s="23">
        <v>1.5</v>
      </c>
      <c r="N9" s="5" t="s">
        <v>42</v>
      </c>
    </row>
    <row r="10" spans="3:14" ht="15" thickBot="1" x14ac:dyDescent="0.4">
      <c r="C10" s="6" t="s">
        <v>21</v>
      </c>
      <c r="D10" s="7"/>
      <c r="E10" s="7"/>
      <c r="F10" s="9">
        <f>F15/11+M25/11</f>
        <v>75430.509090909094</v>
      </c>
      <c r="G10" s="7"/>
      <c r="H10" s="8"/>
      <c r="I10" s="63">
        <f t="shared" ref="I10" si="1">F10+G10</f>
        <v>75430.509090909094</v>
      </c>
      <c r="L10" s="12" t="s">
        <v>43</v>
      </c>
      <c r="M10" s="58">
        <v>7.4399999999999994E-2</v>
      </c>
      <c r="N10" s="13"/>
    </row>
    <row r="11" spans="3:14" ht="15" thickBot="1" x14ac:dyDescent="0.4">
      <c r="C11" s="35" t="s">
        <v>31</v>
      </c>
      <c r="D11" s="7"/>
      <c r="E11" s="7"/>
      <c r="F11" s="39">
        <f>SUM(F6:F10)</f>
        <v>1836430.509090909</v>
      </c>
      <c r="G11" s="39">
        <f>SUM(G6:G10)</f>
        <v>2189076.923076923</v>
      </c>
      <c r="H11" s="46">
        <f>SUM(F11:G11)</f>
        <v>4025507.4321678318</v>
      </c>
      <c r="I11" s="66">
        <f>SUM(I6:I10)</f>
        <v>2264507.4321678323</v>
      </c>
    </row>
    <row r="12" spans="3:14" x14ac:dyDescent="0.35">
      <c r="C12" s="6"/>
      <c r="D12" s="7"/>
      <c r="E12" s="7"/>
      <c r="F12" s="9"/>
      <c r="G12" s="7"/>
      <c r="H12" s="8"/>
      <c r="I12" s="44"/>
      <c r="L12" s="3" t="s">
        <v>57</v>
      </c>
      <c r="M12" s="4"/>
      <c r="N12" s="5"/>
    </row>
    <row r="13" spans="3:14" x14ac:dyDescent="0.35">
      <c r="C13" s="35" t="s">
        <v>29</v>
      </c>
      <c r="D13" s="7"/>
      <c r="E13" s="7"/>
      <c r="F13" s="9"/>
      <c r="G13" s="7"/>
      <c r="H13" s="8"/>
      <c r="I13" s="44"/>
      <c r="L13" s="6" t="s">
        <v>4</v>
      </c>
      <c r="M13" s="7">
        <v>60</v>
      </c>
      <c r="N13" s="8"/>
    </row>
    <row r="14" spans="3:14" x14ac:dyDescent="0.35">
      <c r="C14" s="6" t="s">
        <v>0</v>
      </c>
      <c r="D14" s="7"/>
      <c r="E14" s="7"/>
      <c r="F14" s="40">
        <v>800000</v>
      </c>
      <c r="G14" s="7"/>
      <c r="H14" s="8"/>
      <c r="I14" s="63">
        <f t="shared" ref="I14:I15" si="2">F14+G14</f>
        <v>800000</v>
      </c>
      <c r="L14" s="6" t="s">
        <v>5</v>
      </c>
      <c r="M14" s="9">
        <v>2400</v>
      </c>
      <c r="N14" s="8" t="s">
        <v>6</v>
      </c>
    </row>
    <row r="15" spans="3:14" x14ac:dyDescent="0.35">
      <c r="C15" s="6" t="s">
        <v>12</v>
      </c>
      <c r="D15" s="7"/>
      <c r="E15" s="7"/>
      <c r="F15" s="40">
        <v>760000</v>
      </c>
      <c r="G15" s="7"/>
      <c r="H15" s="8"/>
      <c r="I15" s="63">
        <f t="shared" si="2"/>
        <v>760000</v>
      </c>
      <c r="L15" s="6" t="s">
        <v>7</v>
      </c>
      <c r="M15" s="9">
        <f>M13*M14</f>
        <v>144000</v>
      </c>
      <c r="N15" s="8" t="s">
        <v>6</v>
      </c>
    </row>
    <row r="16" spans="3:14" x14ac:dyDescent="0.35">
      <c r="C16" s="6" t="s">
        <v>3</v>
      </c>
      <c r="D16" s="7"/>
      <c r="E16" s="36"/>
      <c r="F16" s="36">
        <f>F9*M10</f>
        <v>69638.399999999994</v>
      </c>
      <c r="G16" s="36">
        <f>F9*M10/2</f>
        <v>34819.199999999997</v>
      </c>
      <c r="H16" s="8"/>
      <c r="I16" s="63">
        <f>F16+G16</f>
        <v>104457.59999999999</v>
      </c>
      <c r="L16" s="6" t="s">
        <v>8</v>
      </c>
      <c r="M16" s="54">
        <v>6.5000000000000002E-2</v>
      </c>
      <c r="N16" s="8"/>
    </row>
    <row r="17" spans="3:15" x14ac:dyDescent="0.35">
      <c r="C17" s="6" t="s">
        <v>22</v>
      </c>
      <c r="D17" s="7"/>
      <c r="E17" s="7"/>
      <c r="F17" s="9">
        <v>4000</v>
      </c>
      <c r="G17" s="7"/>
      <c r="H17" s="8"/>
      <c r="I17" s="63">
        <f t="shared" ref="I17:I19" si="3">F17+G17</f>
        <v>4000</v>
      </c>
      <c r="L17" s="6" t="s">
        <v>9</v>
      </c>
      <c r="M17" s="39">
        <f>M15/M16*100%</f>
        <v>2215384.6153846155</v>
      </c>
      <c r="N17" s="8"/>
    </row>
    <row r="18" spans="3:15" x14ac:dyDescent="0.35">
      <c r="C18" s="6" t="s">
        <v>27</v>
      </c>
      <c r="D18" s="7"/>
      <c r="E18" s="7"/>
      <c r="F18" s="9">
        <v>40000</v>
      </c>
      <c r="G18" s="7"/>
      <c r="H18" s="8"/>
      <c r="I18" s="63">
        <f t="shared" si="3"/>
        <v>40000</v>
      </c>
      <c r="L18" s="6" t="s">
        <v>10</v>
      </c>
      <c r="M18" s="11">
        <v>0.02</v>
      </c>
      <c r="N18" s="8"/>
    </row>
    <row r="19" spans="3:15" ht="15" thickBot="1" x14ac:dyDescent="0.4">
      <c r="C19" s="6" t="s">
        <v>20</v>
      </c>
      <c r="D19" s="7"/>
      <c r="E19" s="7"/>
      <c r="F19" s="9">
        <v>50000</v>
      </c>
      <c r="G19" s="7">
        <v>50000</v>
      </c>
      <c r="H19" s="8"/>
      <c r="I19" s="63">
        <f t="shared" si="3"/>
        <v>100000</v>
      </c>
      <c r="L19" s="12" t="s">
        <v>11</v>
      </c>
      <c r="M19" s="53">
        <f>M17-(M17*M18)</f>
        <v>2171076.923076923</v>
      </c>
      <c r="N19" s="13"/>
    </row>
    <row r="20" spans="3:15" ht="15" thickBot="1" x14ac:dyDescent="0.4">
      <c r="C20" s="6"/>
      <c r="D20" s="7"/>
      <c r="E20" s="10"/>
      <c r="F20" s="36"/>
      <c r="G20" s="7"/>
      <c r="H20" s="8"/>
      <c r="I20" s="44"/>
    </row>
    <row r="21" spans="3:15" x14ac:dyDescent="0.35">
      <c r="C21" s="6" t="s">
        <v>13</v>
      </c>
      <c r="D21" s="7"/>
      <c r="E21" s="7"/>
      <c r="F21" s="36">
        <f>M22+M23</f>
        <v>61987.200000000004</v>
      </c>
      <c r="G21" s="36">
        <f>M24</f>
        <v>7748.4000000000005</v>
      </c>
      <c r="H21" s="8"/>
      <c r="I21" s="63">
        <f>F21+G21</f>
        <v>69735.600000000006</v>
      </c>
      <c r="L21" s="3" t="s">
        <v>17</v>
      </c>
      <c r="M21" s="14" t="s">
        <v>18</v>
      </c>
      <c r="N21" s="4" t="s">
        <v>19</v>
      </c>
      <c r="O21" s="15" t="s">
        <v>56</v>
      </c>
    </row>
    <row r="22" spans="3:15" x14ac:dyDescent="0.35">
      <c r="C22" s="6" t="s">
        <v>35</v>
      </c>
      <c r="D22" s="7"/>
      <c r="E22" s="7"/>
      <c r="F22" s="7"/>
      <c r="G22" s="36">
        <f>F8</f>
        <v>825000</v>
      </c>
      <c r="H22" s="8"/>
      <c r="I22" s="44"/>
      <c r="L22" t="s">
        <v>55</v>
      </c>
      <c r="M22" s="56">
        <f>N22*O22</f>
        <v>46490.400000000001</v>
      </c>
      <c r="N22">
        <f>3*N23</f>
        <v>2.64E-2</v>
      </c>
      <c r="O22" s="1">
        <f>F8+F9</f>
        <v>1761000</v>
      </c>
    </row>
    <row r="23" spans="3:15" x14ac:dyDescent="0.35">
      <c r="C23" s="6" t="s">
        <v>34</v>
      </c>
      <c r="D23" s="7"/>
      <c r="E23" s="7"/>
      <c r="F23" s="7"/>
      <c r="G23" s="36">
        <f>F9</f>
        <v>936000</v>
      </c>
      <c r="H23" s="8"/>
      <c r="I23" s="44"/>
      <c r="J23" s="1"/>
      <c r="L23" s="6" t="s">
        <v>14</v>
      </c>
      <c r="M23" s="16">
        <f>N23*O23</f>
        <v>15496.800000000001</v>
      </c>
      <c r="N23" s="11">
        <v>8.8000000000000005E-3</v>
      </c>
      <c r="O23" s="17">
        <f>O22</f>
        <v>1761000</v>
      </c>
    </row>
    <row r="24" spans="3:15" x14ac:dyDescent="0.35">
      <c r="C24" s="35" t="s">
        <v>28</v>
      </c>
      <c r="D24" s="7"/>
      <c r="E24" s="7"/>
      <c r="F24" s="41">
        <f>SUM(F14:F23)</f>
        <v>1785625.5999999999</v>
      </c>
      <c r="G24" s="41">
        <f>SUM(G14:G23)</f>
        <v>1853567.6</v>
      </c>
      <c r="H24" s="46">
        <f>SUM(F24:G24)</f>
        <v>3639193.2</v>
      </c>
      <c r="I24" s="67">
        <f>SUM(I14:I23)</f>
        <v>1878193.2000000002</v>
      </c>
      <c r="J24" s="1"/>
      <c r="L24" s="6" t="s">
        <v>15</v>
      </c>
      <c r="M24" s="16">
        <f>(N24*O24)/2</f>
        <v>7748.4000000000005</v>
      </c>
      <c r="N24" s="11">
        <v>8.8000000000000005E-3</v>
      </c>
      <c r="O24" s="17">
        <f>O22</f>
        <v>1761000</v>
      </c>
    </row>
    <row r="25" spans="3:15" ht="15" thickBot="1" x14ac:dyDescent="0.4">
      <c r="C25" s="6"/>
      <c r="D25" s="7"/>
      <c r="E25" s="7"/>
      <c r="F25" s="7"/>
      <c r="G25" s="7"/>
      <c r="H25" s="8"/>
      <c r="I25" s="45">
        <f>I11-I24</f>
        <v>386314.23216783209</v>
      </c>
      <c r="L25" s="18" t="s">
        <v>16</v>
      </c>
      <c r="M25" s="19">
        <f>SUM(M22:M24)</f>
        <v>69735.600000000006</v>
      </c>
      <c r="N25" s="20"/>
      <c r="O25" s="13"/>
    </row>
    <row r="26" spans="3:15" x14ac:dyDescent="0.35">
      <c r="C26" s="35" t="s">
        <v>33</v>
      </c>
      <c r="D26" s="7"/>
      <c r="E26" s="7"/>
      <c r="F26" s="41">
        <f>F11-F24</f>
        <v>50804.909090909176</v>
      </c>
      <c r="G26" s="41">
        <f>G11-G24</f>
        <v>335509.32307692291</v>
      </c>
      <c r="H26" s="42">
        <f>H11-H24</f>
        <v>386314.23216783162</v>
      </c>
    </row>
    <row r="27" spans="3:15" ht="15" thickBot="1" x14ac:dyDescent="0.4">
      <c r="C27" s="18" t="s">
        <v>30</v>
      </c>
      <c r="D27" s="20"/>
      <c r="E27" s="20"/>
      <c r="F27" s="43">
        <f>F26</f>
        <v>50804.909090909176</v>
      </c>
      <c r="G27" s="57">
        <f>F27+G26</f>
        <v>386314.23216783209</v>
      </c>
      <c r="H27" s="13"/>
    </row>
    <row r="28" spans="3:15" ht="15" thickBot="1" x14ac:dyDescent="0.4"/>
    <row r="29" spans="3:15" x14ac:dyDescent="0.35">
      <c r="C29" s="3" t="s">
        <v>44</v>
      </c>
      <c r="D29" s="23"/>
      <c r="E29" s="23"/>
      <c r="F29" s="23"/>
      <c r="G29" s="23"/>
      <c r="H29" s="5"/>
      <c r="J29" s="3" t="s">
        <v>49</v>
      </c>
      <c r="K29" s="4"/>
      <c r="L29" s="15"/>
    </row>
    <row r="30" spans="3:15" x14ac:dyDescent="0.35">
      <c r="C30" s="64"/>
      <c r="D30" s="7"/>
      <c r="E30" s="7"/>
      <c r="F30" s="7"/>
      <c r="G30" s="7"/>
      <c r="H30" s="24"/>
      <c r="J30" s="6" t="s">
        <v>16</v>
      </c>
      <c r="K30" s="29">
        <f>(H31+H32)/F8</f>
        <v>0.38412983767747372</v>
      </c>
      <c r="L30" s="8"/>
    </row>
    <row r="31" spans="3:15" ht="15" thickBot="1" x14ac:dyDescent="0.4">
      <c r="C31" s="6" t="s">
        <v>45</v>
      </c>
      <c r="D31" s="7" t="s">
        <v>2</v>
      </c>
      <c r="E31" s="7"/>
      <c r="F31" s="7" t="s">
        <v>37</v>
      </c>
      <c r="G31" s="10">
        <v>0.3</v>
      </c>
      <c r="H31" s="24">
        <f>F8*G31</f>
        <v>247500</v>
      </c>
      <c r="J31" s="12" t="s">
        <v>50</v>
      </c>
      <c r="K31" s="30">
        <f>K30/M9</f>
        <v>0.25608655845164913</v>
      </c>
      <c r="L31" s="13"/>
    </row>
    <row r="32" spans="3:15" x14ac:dyDescent="0.35">
      <c r="C32" s="6" t="s">
        <v>46</v>
      </c>
      <c r="D32" s="7" t="s">
        <v>39</v>
      </c>
      <c r="E32" s="7"/>
      <c r="F32" s="7" t="s">
        <v>38</v>
      </c>
      <c r="G32" s="10">
        <v>0.5</v>
      </c>
      <c r="H32" s="24">
        <f>(H26-(H30+H31))*G32</f>
        <v>69407.116083915811</v>
      </c>
    </row>
    <row r="33" spans="2:12" x14ac:dyDescent="0.35">
      <c r="C33" s="6" t="s">
        <v>47</v>
      </c>
      <c r="D33" s="7" t="s">
        <v>36</v>
      </c>
      <c r="E33" s="7"/>
      <c r="F33" s="7" t="s">
        <v>38</v>
      </c>
      <c r="G33" s="10">
        <f>100%-G32</f>
        <v>0.5</v>
      </c>
      <c r="H33" s="24">
        <f>G33*(H26-(H30+H31))</f>
        <v>69407.116083915811</v>
      </c>
    </row>
    <row r="34" spans="2:12" ht="15" thickBot="1" x14ac:dyDescent="0.4">
      <c r="C34" s="12"/>
      <c r="D34" s="20"/>
      <c r="E34" s="20"/>
      <c r="F34" s="20"/>
      <c r="G34" s="20"/>
      <c r="H34" s="25">
        <f>SUM(H30:H33)</f>
        <v>386314.23216783162</v>
      </c>
    </row>
    <row r="36" spans="2:12" x14ac:dyDescent="0.35">
      <c r="B36" s="59"/>
      <c r="C36" s="55"/>
      <c r="D36" s="59"/>
      <c r="E36" s="59"/>
      <c r="F36" s="59"/>
      <c r="G36" s="59"/>
      <c r="H36" s="59"/>
      <c r="I36" s="59"/>
      <c r="J36" s="55"/>
      <c r="K36" s="55"/>
      <c r="L36" s="55"/>
    </row>
    <row r="37" spans="2:12" x14ac:dyDescent="0.35">
      <c r="B37" s="59"/>
      <c r="C37" s="55"/>
      <c r="D37" s="59"/>
      <c r="E37" s="59"/>
      <c r="F37" s="59"/>
      <c r="G37" s="59"/>
      <c r="H37" s="40"/>
      <c r="I37" s="59"/>
      <c r="J37" s="59"/>
      <c r="K37" s="60"/>
      <c r="L37" s="59"/>
    </row>
    <row r="38" spans="2:12" x14ac:dyDescent="0.35">
      <c r="B38" s="59"/>
      <c r="C38" s="59"/>
      <c r="D38" s="59"/>
      <c r="E38" s="59"/>
      <c r="F38" s="59"/>
      <c r="G38" s="61"/>
      <c r="H38" s="40"/>
      <c r="I38" s="59"/>
      <c r="J38" s="59"/>
      <c r="K38" s="60"/>
      <c r="L38" s="59"/>
    </row>
    <row r="39" spans="2:12" x14ac:dyDescent="0.35">
      <c r="B39" s="59"/>
      <c r="C39" s="59"/>
      <c r="D39" s="59"/>
      <c r="E39" s="59"/>
      <c r="F39" s="59"/>
      <c r="G39" s="61"/>
      <c r="H39" s="40"/>
      <c r="I39" s="59"/>
      <c r="J39" s="59"/>
      <c r="K39" s="59"/>
      <c r="L39" s="59"/>
    </row>
    <row r="40" spans="2:12" x14ac:dyDescent="0.35">
      <c r="B40" s="59"/>
      <c r="C40" s="59"/>
      <c r="D40" s="59"/>
      <c r="E40" s="59"/>
      <c r="F40" s="59"/>
      <c r="G40" s="61"/>
      <c r="H40" s="40"/>
      <c r="I40" s="59"/>
      <c r="J40" s="59"/>
      <c r="K40" s="59"/>
      <c r="L40" s="59"/>
    </row>
    <row r="41" spans="2:12" x14ac:dyDescent="0.35">
      <c r="B41" s="59"/>
      <c r="C41" s="59"/>
      <c r="D41" s="59"/>
      <c r="E41" s="59"/>
      <c r="F41" s="59"/>
      <c r="G41" s="59"/>
      <c r="H41" s="62"/>
      <c r="I41" s="59"/>
      <c r="J41" s="59"/>
      <c r="K41" s="59"/>
      <c r="L41" s="59"/>
    </row>
    <row r="49" spans="2:6" x14ac:dyDescent="0.35">
      <c r="B49" s="27"/>
      <c r="C49" s="27"/>
      <c r="D49" s="27"/>
      <c r="E49" s="26"/>
    </row>
    <row r="50" spans="2:6" x14ac:dyDescent="0.35">
      <c r="B50" s="26"/>
      <c r="C50" s="26"/>
      <c r="D50" s="26"/>
      <c r="E50" s="26"/>
    </row>
    <row r="51" spans="2:6" x14ac:dyDescent="0.35">
      <c r="B51" s="26"/>
      <c r="C51" s="26"/>
      <c r="D51" s="26"/>
      <c r="E51" s="26"/>
    </row>
    <row r="52" spans="2:6" x14ac:dyDescent="0.35">
      <c r="B52" s="26"/>
      <c r="C52" s="26"/>
      <c r="D52" s="26"/>
      <c r="E52" s="26"/>
    </row>
    <row r="53" spans="2:6" x14ac:dyDescent="0.35">
      <c r="B53" s="26"/>
      <c r="C53" s="26"/>
      <c r="D53" s="26"/>
      <c r="E53" s="26"/>
    </row>
    <row r="54" spans="2:6" x14ac:dyDescent="0.35">
      <c r="B54" s="26"/>
      <c r="C54" s="26"/>
      <c r="D54" s="26"/>
      <c r="E54" s="26"/>
    </row>
    <row r="57" spans="2:6" x14ac:dyDescent="0.35">
      <c r="C57" s="26"/>
      <c r="D57" s="26"/>
      <c r="E57" s="26"/>
    </row>
    <row r="58" spans="2:6" x14ac:dyDescent="0.35">
      <c r="C58" s="26"/>
      <c r="D58" s="26"/>
      <c r="E58" s="26"/>
      <c r="F58" s="21"/>
    </row>
    <row r="59" spans="2:6" x14ac:dyDescent="0.35">
      <c r="F59" s="1"/>
    </row>
    <row r="60" spans="2:6" x14ac:dyDescent="0.35">
      <c r="F60" s="21"/>
    </row>
    <row r="61" spans="2:6" x14ac:dyDescent="0.35">
      <c r="F61" s="21"/>
    </row>
    <row r="62" spans="2:6" x14ac:dyDescent="0.35">
      <c r="F62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Dayton Child Care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</dc:creator>
  <cp:lastModifiedBy>ron</cp:lastModifiedBy>
  <dcterms:created xsi:type="dcterms:W3CDTF">2018-02-13T04:05:05Z</dcterms:created>
  <dcterms:modified xsi:type="dcterms:W3CDTF">2018-10-03T04:03:58Z</dcterms:modified>
</cp:coreProperties>
</file>